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ChernyavskayaLK\Desktop\Мои документы\Информация по ООО\Информация об  УК на сайт\на сайт за 2016 год\Наш дом Комфорт\"/>
    </mc:Choice>
  </mc:AlternateContent>
  <bookViews>
    <workbookView xWindow="0" yWindow="0" windowWidth="19170" windowHeight="11940"/>
  </bookViews>
  <sheets>
    <sheet name="Сводка К." sheetId="15" r:id="rId1"/>
  </sheets>
  <definedNames>
    <definedName name="_xlnm.Print_Area" localSheetId="0">'Сводка К.'!$A$4:$BH$28</definedName>
  </definedNames>
  <calcPr calcId="171027"/>
</workbook>
</file>

<file path=xl/calcChain.xml><?xml version="1.0" encoding="utf-8"?>
<calcChain xmlns="http://schemas.openxmlformats.org/spreadsheetml/2006/main">
  <c r="BJ25" i="15" l="1"/>
  <c r="BJ24" i="15"/>
  <c r="BJ23" i="15"/>
  <c r="BJ22" i="15"/>
  <c r="BJ21" i="15"/>
  <c r="BJ20" i="15"/>
  <c r="BJ19" i="15"/>
  <c r="BJ18" i="15"/>
  <c r="BJ17" i="15"/>
  <c r="BJ16" i="15"/>
  <c r="BJ15" i="15"/>
  <c r="BJ14" i="15"/>
  <c r="BJ13" i="15"/>
  <c r="BJ12" i="15"/>
  <c r="BJ11" i="15"/>
  <c r="BJ10" i="15"/>
  <c r="BJ9" i="15"/>
  <c r="BJ8" i="15"/>
  <c r="BJ7" i="15"/>
  <c r="BJ6" i="15"/>
  <c r="D18" i="15"/>
  <c r="D13" i="15"/>
  <c r="BD25" i="15"/>
  <c r="AZ25" i="15"/>
  <c r="AV25" i="15"/>
  <c r="AR25" i="15"/>
  <c r="AP25" i="15"/>
  <c r="AN25" i="15"/>
  <c r="AH25" i="15"/>
  <c r="AF25" i="15"/>
  <c r="AD25" i="15"/>
  <c r="Z25" i="15"/>
  <c r="Y25" i="15"/>
  <c r="X25" i="15"/>
  <c r="V25" i="15"/>
  <c r="R25" i="15"/>
  <c r="T25" i="15"/>
  <c r="P25" i="15"/>
  <c r="N25" i="15"/>
  <c r="L25" i="15"/>
  <c r="J25" i="15"/>
  <c r="F25" i="15"/>
  <c r="H25" i="15"/>
  <c r="BH25" i="15"/>
  <c r="D22" i="15"/>
  <c r="D19" i="15"/>
  <c r="D14" i="15"/>
  <c r="D12" i="15"/>
  <c r="G7" i="15"/>
  <c r="D7" i="15"/>
  <c r="M16" i="15"/>
  <c r="E20" i="15"/>
  <c r="D20" i="15"/>
  <c r="AG6" i="15"/>
  <c r="D6" i="15"/>
  <c r="M8" i="15"/>
  <c r="M11" i="15"/>
  <c r="M23" i="15"/>
  <c r="D23" i="15"/>
  <c r="Q15" i="15"/>
  <c r="BI15" i="15"/>
  <c r="BC25" i="15"/>
  <c r="W21" i="15"/>
  <c r="BI21" i="15"/>
  <c r="D21" i="15"/>
  <c r="AG17" i="15"/>
  <c r="BI17" i="15"/>
  <c r="AG9" i="15"/>
  <c r="D9" i="15"/>
  <c r="AG8" i="15"/>
  <c r="BI8" i="15"/>
  <c r="AG10" i="15"/>
  <c r="D10" i="15"/>
  <c r="I11" i="15"/>
  <c r="I24" i="15"/>
  <c r="D24" i="15"/>
  <c r="I16" i="15"/>
  <c r="D16" i="15"/>
  <c r="I9" i="15"/>
  <c r="BI12" i="15"/>
  <c r="BI13" i="15"/>
  <c r="BI14" i="15"/>
  <c r="BI18" i="15"/>
  <c r="BI19" i="15"/>
  <c r="BI20" i="15"/>
  <c r="BI22" i="15"/>
  <c r="O11" i="15"/>
  <c r="BI11" i="15"/>
  <c r="AL25" i="15"/>
  <c r="O16" i="15"/>
  <c r="E25" i="15"/>
  <c r="K25" i="15"/>
  <c r="S25" i="15"/>
  <c r="U25" i="15"/>
  <c r="AA25" i="15"/>
  <c r="AC25" i="15"/>
  <c r="AE25" i="15"/>
  <c r="AI25" i="15"/>
  <c r="AM25" i="15"/>
  <c r="AO25" i="15"/>
  <c r="AQ25" i="15"/>
  <c r="AS25" i="15"/>
  <c r="AU25" i="15"/>
  <c r="AW25" i="15"/>
  <c r="AY25" i="15"/>
  <c r="BA25" i="15"/>
  <c r="BE25" i="15"/>
  <c r="BG25" i="15"/>
  <c r="AK25" i="15"/>
  <c r="Q25" i="15"/>
  <c r="C25" i="15"/>
  <c r="O25" i="15"/>
  <c r="BI24" i="15"/>
  <c r="I25" i="15"/>
  <c r="BI10" i="15"/>
  <c r="D15" i="15"/>
  <c r="BI23" i="15"/>
  <c r="BI6" i="15"/>
  <c r="AG25" i="15"/>
  <c r="W25" i="15"/>
  <c r="BI7" i="15"/>
  <c r="BI25" i="15"/>
  <c r="D11" i="15"/>
  <c r="D17" i="15"/>
  <c r="G25" i="15"/>
  <c r="M25" i="15"/>
  <c r="BI16" i="15"/>
  <c r="BI9" i="15"/>
  <c r="D8" i="15"/>
  <c r="D25" i="15"/>
</calcChain>
</file>

<file path=xl/sharedStrings.xml><?xml version="1.0" encoding="utf-8"?>
<sst xmlns="http://schemas.openxmlformats.org/spreadsheetml/2006/main" count="194" uniqueCount="95">
  <si>
    <t>Кол-во</t>
  </si>
  <si>
    <t xml:space="preserve"> </t>
  </si>
  <si>
    <t>Электрическое измерение и испытание эл.оборудования</t>
  </si>
  <si>
    <t>Ремонт межпанельных швов</t>
  </si>
  <si>
    <t>Поверка манометров</t>
  </si>
  <si>
    <t>Ремонт оконных откосов</t>
  </si>
  <si>
    <t>Итого</t>
  </si>
  <si>
    <t>Ремонт кровли</t>
  </si>
  <si>
    <t>Ремонт наружных стен тамбура с обшивкой из профнастила</t>
  </si>
  <si>
    <t xml:space="preserve">Ремонт кровли тамбура с обшивкой из профнастила </t>
  </si>
  <si>
    <t>Замена деревянных окон на окна из ПВХ</t>
  </si>
  <si>
    <t xml:space="preserve">Ремонт кровли тамбура </t>
  </si>
  <si>
    <t>Замена дверного блока в тамбуре</t>
  </si>
  <si>
    <t>Замена дверного блока в мусропроводе</t>
  </si>
  <si>
    <t>Ремонт дверных откосов</t>
  </si>
  <si>
    <t xml:space="preserve">Замена светильников на энергосберегающие   </t>
  </si>
  <si>
    <t>ИП Бибаева</t>
  </si>
  <si>
    <t>ООО "ФОСТ"</t>
  </si>
  <si>
    <t>Замена стеклопакета и фарнитуры</t>
  </si>
  <si>
    <t>Обшивка междомового расстояния</t>
  </si>
  <si>
    <t>Поверка общедомового оборудования</t>
  </si>
  <si>
    <t>Замена дверного блока в подвальном помещении</t>
  </si>
  <si>
    <t>Замена щита этажного</t>
  </si>
  <si>
    <t>Монтаж стены  элекрощитовой в подвальном помещении с установкой дверного блока</t>
  </si>
  <si>
    <t>Ремонт в тех.этажном помещении (закрепление плит перекрытии)</t>
  </si>
  <si>
    <t>Утепление стен с устройством короба в правом углу прилигающим квартирам и окраской с 1-го по 5-ый этаж</t>
  </si>
  <si>
    <t>ИП Московкин</t>
  </si>
  <si>
    <t>ООО"Золотой берег"</t>
  </si>
  <si>
    <t>25 м2</t>
  </si>
  <si>
    <t>1 ком.</t>
  </si>
  <si>
    <t>3 под.-5 шт.</t>
  </si>
  <si>
    <t>4 под.-5 шт.</t>
  </si>
  <si>
    <t>?</t>
  </si>
  <si>
    <t>5 под.обшивка стены кв.63</t>
  </si>
  <si>
    <t>Замена оборудования и приборов в АИТП и приобретение кабеля</t>
  </si>
  <si>
    <t>Подрядные организации</t>
  </si>
  <si>
    <t>№ договора</t>
  </si>
  <si>
    <t>Гарантийный срок</t>
  </si>
  <si>
    <t xml:space="preserve"> ИП Исмаилов А. К.</t>
  </si>
  <si>
    <t xml:space="preserve"> № 2-к от 02.01.2016</t>
  </si>
  <si>
    <t>3 года</t>
  </si>
  <si>
    <t>1 год</t>
  </si>
  <si>
    <t>ООО ТД "Люмен" установка ООО "Энергия"</t>
  </si>
  <si>
    <t>2 года</t>
  </si>
  <si>
    <t>№КГЛМ-30082016 от 30.08.2016г.</t>
  </si>
  <si>
    <t>№03/01-16 от 30.01.2016г.</t>
  </si>
  <si>
    <t>№1-к от 01.05.2016</t>
  </si>
  <si>
    <t>№4 от 04.03.2016</t>
  </si>
  <si>
    <t>ООО"Золотой берег",  ООО "Фост"</t>
  </si>
  <si>
    <t>№1-к от 01.04.2015,№012101-16 от 10.01.2016г.</t>
  </si>
  <si>
    <t>№ 3-к от 01.08.2016г.</t>
  </si>
  <si>
    <t>№3 от 04.03.2016г.</t>
  </si>
  <si>
    <t>ООО"ТеплоПрофи"</t>
  </si>
  <si>
    <t>№ 3934 от 13.05.16</t>
  </si>
  <si>
    <t>РиПСИ</t>
  </si>
  <si>
    <t>№12М0/16 от 01.06.2016г.</t>
  </si>
  <si>
    <t>ООО"ЦВЭСТ"</t>
  </si>
  <si>
    <t>№0,1-06А6 от 01.06.2016г.</t>
  </si>
  <si>
    <t>ООО"Промкомплект",     ООО"Стройэнергоснаб"</t>
  </si>
  <si>
    <t>№177 от18.02.2016,        №ТД03-2016 от 10.03.2016</t>
  </si>
  <si>
    <t>ИП Московкин,           ИП Исмаилов А. К.</t>
  </si>
  <si>
    <t>№ 3-к от 01.08.2016г.,                 № 2-к от 02.01.2016</t>
  </si>
  <si>
    <t>Общая площадь дома</t>
  </si>
  <si>
    <t>Факт</t>
  </si>
  <si>
    <t>Ед.изм.,шт.</t>
  </si>
  <si>
    <t>Ремонт подъезда,                   тыс. руб.</t>
  </si>
  <si>
    <t xml:space="preserve">Востановление стены  между подъездом и подвальным помещением согласно проекта ,             тыс. туб.            </t>
  </si>
  <si>
    <t>Ремонт тамбура,          тыс. руб.</t>
  </si>
  <si>
    <t>Ремонт отмостки,                    тыс. руб.</t>
  </si>
  <si>
    <t>Ремонт ступеней,             тыс.руб.</t>
  </si>
  <si>
    <t>Установка доводчика</t>
  </si>
  <si>
    <t>3-4 года</t>
  </si>
  <si>
    <t>Адрес многоквартирного дома</t>
  </si>
  <si>
    <t>Стоимость, руб.</t>
  </si>
  <si>
    <t xml:space="preserve">Мира 2 </t>
  </si>
  <si>
    <t xml:space="preserve">Мира 2А </t>
  </si>
  <si>
    <t>Мира 2Б</t>
  </si>
  <si>
    <t xml:space="preserve">Мира 4 </t>
  </si>
  <si>
    <t xml:space="preserve">Мира 4а </t>
  </si>
  <si>
    <t xml:space="preserve">Мира 6 </t>
  </si>
  <si>
    <t>Ст.Повха 2</t>
  </si>
  <si>
    <t xml:space="preserve">Ст.Повха 4 </t>
  </si>
  <si>
    <t xml:space="preserve">Ст.Повха 6 </t>
  </si>
  <si>
    <t xml:space="preserve">Ст.Повха 8 </t>
  </si>
  <si>
    <t xml:space="preserve">Ст.Повха 12 </t>
  </si>
  <si>
    <t>Др.народов 18</t>
  </si>
  <si>
    <t xml:space="preserve">Др.народов 18а  </t>
  </si>
  <si>
    <t xml:space="preserve">Др.народов 18б  </t>
  </si>
  <si>
    <t xml:space="preserve">Др.народов 22 </t>
  </si>
  <si>
    <t xml:space="preserve">Др.народов 2 </t>
  </si>
  <si>
    <t xml:space="preserve">Др.народов 26а  </t>
  </si>
  <si>
    <t xml:space="preserve">Др.народов 26б  </t>
  </si>
  <si>
    <t xml:space="preserve">Др.народов 28 </t>
  </si>
  <si>
    <t>ИТОГО, руб.</t>
  </si>
  <si>
    <t>Отчет ООО "Комфорт" о выполнении работ по текущему ремонту конструктивных элементов жилых многоквартирных домов города Когалыма за 2016 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</si>
</sst>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87" formatCode="_(* #,##0.00_);_(* \(#,##0.00\);_(* &quot;-&quot;??_);_(@_)"/>
    <numFmt numFmtId="188" formatCode="0.0"/>
    <numFmt numFmtId="192" formatCode="#,##0.0"/>
    <numFmt numFmtId="203" formatCode="#,##0.00_р_."/>
  </numFmts>
  <fonts count="12" x14ac:knownFonts="1">
    <font>
      <sz val="10"/>
      <name val="Arial"/>
    </font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87" fontId="1" fillId="0" borderId="0" applyFont="0" applyFill="0" applyBorder="0" applyAlignment="0" applyProtection="0"/>
  </cellStyleXfs>
  <cellXfs count="117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2" fillId="2" borderId="1" xfId="0" applyFont="1" applyFill="1" applyBorder="1"/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 applyBorder="1"/>
    <xf numFmtId="4" fontId="2" fillId="2" borderId="1" xfId="0" applyNumberFormat="1" applyFont="1" applyFill="1" applyBorder="1" applyAlignment="1">
      <alignment horizontal="center" vertical="center"/>
    </xf>
    <xf numFmtId="4" fontId="2" fillId="2" borderId="0" xfId="0" applyNumberFormat="1" applyFont="1" applyFill="1" applyBorder="1"/>
    <xf numFmtId="0" fontId="2" fillId="0" borderId="0" xfId="0" applyFont="1"/>
    <xf numFmtId="203" fontId="3" fillId="2" borderId="1" xfId="0" applyNumberFormat="1" applyFont="1" applyFill="1" applyBorder="1" applyAlignment="1">
      <alignment horizontal="center" vertical="center"/>
    </xf>
    <xf numFmtId="1" fontId="2" fillId="0" borderId="0" xfId="0" applyNumberFormat="1" applyFont="1"/>
    <xf numFmtId="1" fontId="2" fillId="2" borderId="0" xfId="0" applyNumberFormat="1" applyFont="1" applyFill="1" applyBorder="1"/>
    <xf numFmtId="0" fontId="2" fillId="0" borderId="0" xfId="0" applyFont="1" applyBorder="1"/>
    <xf numFmtId="0" fontId="2" fillId="0" borderId="0" xfId="0" applyFont="1" applyAlignment="1">
      <alignment wrapText="1"/>
    </xf>
    <xf numFmtId="203" fontId="2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/>
    <xf numFmtId="0" fontId="2" fillId="2" borderId="0" xfId="0" applyFont="1" applyFill="1" applyAlignment="1">
      <alignment horizontal="center" vertical="center"/>
    </xf>
    <xf numFmtId="203" fontId="4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" fontId="2" fillId="0" borderId="0" xfId="0" applyNumberFormat="1" applyFont="1" applyBorder="1"/>
    <xf numFmtId="0" fontId="2" fillId="0" borderId="0" xfId="0" applyFont="1" applyBorder="1" applyAlignment="1">
      <alignment wrapText="1"/>
    </xf>
    <xf numFmtId="1" fontId="2" fillId="0" borderId="1" xfId="0" applyNumberFormat="1" applyFont="1" applyBorder="1"/>
    <xf numFmtId="203" fontId="8" fillId="2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203" fontId="2" fillId="2" borderId="1" xfId="1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203" fontId="2" fillId="2" borderId="2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 wrapText="1"/>
    </xf>
    <xf numFmtId="203" fontId="2" fillId="2" borderId="2" xfId="1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 textRotation="90" wrapText="1"/>
    </xf>
    <xf numFmtId="192" fontId="2" fillId="2" borderId="1" xfId="0" applyNumberFormat="1" applyFont="1" applyFill="1" applyBorder="1" applyAlignment="1">
      <alignment horizontal="center" vertical="center" wrapText="1"/>
    </xf>
    <xf numFmtId="192" fontId="2" fillId="2" borderId="2" xfId="0" applyNumberFormat="1" applyFont="1" applyFill="1" applyBorder="1" applyAlignment="1">
      <alignment horizontal="center" vertical="center" wrapText="1"/>
    </xf>
    <xf numFmtId="188" fontId="2" fillId="2" borderId="1" xfId="0" applyNumberFormat="1" applyFont="1" applyFill="1" applyBorder="1" applyAlignment="1">
      <alignment horizontal="center" vertical="center" wrapText="1"/>
    </xf>
    <xf numFmtId="188" fontId="2" fillId="2" borderId="2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/>
    <xf numFmtId="0" fontId="2" fillId="2" borderId="3" xfId="0" applyFont="1" applyFill="1" applyBorder="1" applyAlignment="1"/>
    <xf numFmtId="0" fontId="4" fillId="2" borderId="0" xfId="0" applyFont="1" applyFill="1" applyBorder="1" applyAlignment="1"/>
    <xf numFmtId="1" fontId="4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/>
    <xf numFmtId="1" fontId="6" fillId="2" borderId="1" xfId="0" applyNumberFormat="1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vertical="center" wrapText="1"/>
    </xf>
    <xf numFmtId="203" fontId="2" fillId="2" borderId="1" xfId="0" applyNumberFormat="1" applyFont="1" applyFill="1" applyBorder="1" applyAlignment="1">
      <alignment horizontal="center" vertical="center" wrapText="1"/>
    </xf>
    <xf numFmtId="203" fontId="11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wrapText="1"/>
    </xf>
    <xf numFmtId="4" fontId="2" fillId="2" borderId="1" xfId="0" applyNumberFormat="1" applyFont="1" applyFill="1" applyBorder="1" applyAlignment="1">
      <alignment horizontal="center" vertical="distributed" wrapText="1"/>
    </xf>
    <xf numFmtId="4" fontId="2" fillId="2" borderId="4" xfId="0" applyNumberFormat="1" applyFont="1" applyFill="1" applyBorder="1" applyAlignment="1">
      <alignment horizontal="center" vertical="distributed" wrapText="1"/>
    </xf>
    <xf numFmtId="0" fontId="6" fillId="2" borderId="1" xfId="0" applyFont="1" applyFill="1" applyBorder="1" applyAlignment="1">
      <alignment horizontal="left" vertical="center"/>
    </xf>
    <xf numFmtId="2" fontId="4" fillId="2" borderId="1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textRotation="90"/>
    </xf>
    <xf numFmtId="0" fontId="6" fillId="2" borderId="6" xfId="0" applyFont="1" applyFill="1" applyBorder="1" applyAlignment="1">
      <alignment horizontal="center" vertical="center" textRotation="90"/>
    </xf>
    <xf numFmtId="0" fontId="6" fillId="2" borderId="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1" fontId="6" fillId="2" borderId="2" xfId="0" applyNumberFormat="1" applyFont="1" applyFill="1" applyBorder="1" applyAlignment="1">
      <alignment horizontal="center" vertical="center" wrapText="1"/>
    </xf>
    <xf numFmtId="1" fontId="6" fillId="2" borderId="6" xfId="0" applyNumberFormat="1" applyFont="1" applyFill="1" applyBorder="1" applyAlignment="1">
      <alignment horizontal="center" vertical="center" wrapText="1"/>
    </xf>
    <xf numFmtId="3" fontId="6" fillId="2" borderId="4" xfId="0" applyNumberFormat="1" applyFont="1" applyFill="1" applyBorder="1" applyAlignment="1">
      <alignment horizontal="center" vertical="center" wrapText="1"/>
    </xf>
    <xf numFmtId="3" fontId="6" fillId="2" borderId="5" xfId="0" applyNumberFormat="1" applyFont="1" applyFill="1" applyBorder="1" applyAlignment="1">
      <alignment horizontal="center" vertical="center" wrapText="1"/>
    </xf>
    <xf numFmtId="2" fontId="5" fillId="2" borderId="4" xfId="0" applyNumberFormat="1" applyFont="1" applyFill="1" applyBorder="1" applyAlignment="1">
      <alignment horizontal="center" vertical="center" wrapText="1"/>
    </xf>
    <xf numFmtId="2" fontId="5" fillId="2" borderId="5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203" fontId="10" fillId="2" borderId="4" xfId="0" applyNumberFormat="1" applyFont="1" applyFill="1" applyBorder="1" applyAlignment="1">
      <alignment horizontal="center" vertical="center" wrapText="1"/>
    </xf>
    <xf numFmtId="203" fontId="10" fillId="2" borderId="5" xfId="0" applyNumberFormat="1" applyFont="1" applyFill="1" applyBorder="1" applyAlignment="1">
      <alignment horizontal="center" vertical="center" wrapText="1"/>
    </xf>
    <xf numFmtId="203" fontId="2" fillId="2" borderId="4" xfId="0" applyNumberFormat="1" applyFont="1" applyFill="1" applyBorder="1" applyAlignment="1">
      <alignment horizontal="center" vertical="center" wrapText="1"/>
    </xf>
    <xf numFmtId="203" fontId="2" fillId="2" borderId="5" xfId="0" applyNumberFormat="1" applyFont="1" applyFill="1" applyBorder="1" applyAlignment="1">
      <alignment horizontal="center" vertical="center" wrapText="1"/>
    </xf>
    <xf numFmtId="203" fontId="9" fillId="2" borderId="4" xfId="0" applyNumberFormat="1" applyFont="1" applyFill="1" applyBorder="1" applyAlignment="1">
      <alignment horizontal="center" vertical="center" wrapText="1"/>
    </xf>
    <xf numFmtId="203" fontId="9" fillId="2" borderId="5" xfId="0" applyNumberFormat="1" applyFont="1" applyFill="1" applyBorder="1" applyAlignment="1">
      <alignment horizontal="center" vertical="center" wrapText="1"/>
    </xf>
    <xf numFmtId="203" fontId="6" fillId="2" borderId="4" xfId="0" applyNumberFormat="1" applyFont="1" applyFill="1" applyBorder="1" applyAlignment="1">
      <alignment horizontal="center" vertical="center"/>
    </xf>
    <xf numFmtId="203" fontId="6" fillId="2" borderId="5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203" fontId="11" fillId="2" borderId="4" xfId="0" applyNumberFormat="1" applyFont="1" applyFill="1" applyBorder="1" applyAlignment="1">
      <alignment horizontal="center" vertical="center" wrapText="1"/>
    </xf>
    <xf numFmtId="203" fontId="11" fillId="2" borderId="5" xfId="0" applyNumberFormat="1" applyFont="1" applyFill="1" applyBorder="1" applyAlignment="1">
      <alignment horizontal="center" vertical="center" wrapText="1"/>
    </xf>
    <xf numFmtId="203" fontId="3" fillId="2" borderId="4" xfId="0" applyNumberFormat="1" applyFont="1" applyFill="1" applyBorder="1" applyAlignment="1">
      <alignment horizontal="center" vertical="center"/>
    </xf>
    <xf numFmtId="203" fontId="3" fillId="2" borderId="5" xfId="0" applyNumberFormat="1" applyFont="1" applyFill="1" applyBorder="1" applyAlignment="1">
      <alignment horizontal="center" vertical="center"/>
    </xf>
    <xf numFmtId="4" fontId="2" fillId="2" borderId="4" xfId="0" applyNumberFormat="1" applyFont="1" applyFill="1" applyBorder="1" applyAlignment="1">
      <alignment horizontal="center"/>
    </xf>
    <xf numFmtId="4" fontId="2" fillId="2" borderId="5" xfId="0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BK31"/>
  <sheetViews>
    <sheetView tabSelected="1" zoomScale="110" zoomScaleNormal="110" workbookViewId="0">
      <pane xSplit="8" ySplit="6" topLeftCell="AX7" activePane="bottomRight" state="frozen"/>
      <selection pane="topRight" activeCell="I1" sqref="I1"/>
      <selection pane="bottomLeft" activeCell="A3" sqref="A3"/>
      <selection pane="bottomRight" activeCell="AY4" sqref="AY4:AZ4"/>
    </sheetView>
  </sheetViews>
  <sheetFormatPr defaultColWidth="7.42578125" defaultRowHeight="12.75" x14ac:dyDescent="0.2"/>
  <cols>
    <col min="1" max="1" width="5.140625" style="23" customWidth="1"/>
    <col min="2" max="2" width="14.28515625" style="23" customWidth="1"/>
    <col min="3" max="3" width="10.5703125" style="24" customWidth="1"/>
    <col min="4" max="4" width="10.7109375" style="18" customWidth="1"/>
    <col min="5" max="5" width="11.7109375" style="16" customWidth="1"/>
    <col min="6" max="6" width="5.5703125" style="18" customWidth="1"/>
    <col min="7" max="7" width="11.140625" style="16" customWidth="1"/>
    <col min="8" max="8" width="5.85546875" style="18" customWidth="1"/>
    <col min="9" max="9" width="12.7109375" style="16" customWidth="1"/>
    <col min="10" max="10" width="6" style="16" customWidth="1"/>
    <col min="11" max="11" width="9.5703125" style="16" customWidth="1"/>
    <col min="12" max="12" width="6.140625" style="16" customWidth="1"/>
    <col min="13" max="13" width="11" style="16" customWidth="1"/>
    <col min="14" max="14" width="6.7109375" style="16" customWidth="1"/>
    <col min="15" max="15" width="10.85546875" style="16" customWidth="1"/>
    <col min="16" max="16" width="6.85546875" style="21" customWidth="1"/>
    <col min="17" max="17" width="11" style="16" customWidth="1"/>
    <col min="18" max="18" width="6.5703125" style="18" customWidth="1"/>
    <col min="19" max="19" width="9.28515625" style="16" customWidth="1"/>
    <col min="20" max="20" width="6" style="18" customWidth="1"/>
    <col min="21" max="21" width="10.5703125" style="16" customWidth="1"/>
    <col min="22" max="22" width="6" style="18" customWidth="1"/>
    <col min="23" max="23" width="10.5703125" style="16" customWidth="1"/>
    <col min="24" max="24" width="5.42578125" style="18" customWidth="1"/>
    <col min="25" max="25" width="7.5703125" style="18" customWidth="1"/>
    <col min="26" max="26" width="6.28515625" style="18" customWidth="1"/>
    <col min="27" max="27" width="9.85546875" style="16" customWidth="1"/>
    <col min="28" max="28" width="5.5703125" style="16" customWidth="1"/>
    <col min="29" max="29" width="10" style="16" customWidth="1"/>
    <col min="30" max="30" width="6.28515625" style="16" customWidth="1"/>
    <col min="31" max="31" width="10.5703125" style="16" customWidth="1"/>
    <col min="32" max="32" width="6" style="16" customWidth="1"/>
    <col min="33" max="33" width="10.85546875" style="16" customWidth="1"/>
    <col min="34" max="34" width="5.5703125" style="16" customWidth="1"/>
    <col min="35" max="35" width="11.7109375" style="16" hidden="1" customWidth="1"/>
    <col min="36" max="36" width="7.7109375" style="16" hidden="1" customWidth="1"/>
    <col min="37" max="37" width="10.140625" style="23" customWidth="1"/>
    <col min="38" max="38" width="5.85546875" style="16" customWidth="1"/>
    <col min="39" max="39" width="10" style="16" customWidth="1"/>
    <col min="40" max="40" width="5.85546875" style="16" customWidth="1"/>
    <col min="41" max="41" width="10.140625" style="16" customWidth="1"/>
    <col min="42" max="42" width="5.5703125" style="18" customWidth="1"/>
    <col min="43" max="43" width="10.140625" style="16" customWidth="1"/>
    <col min="44" max="44" width="5.85546875" style="18" customWidth="1"/>
    <col min="45" max="45" width="11.7109375" style="16" hidden="1" customWidth="1"/>
    <col min="46" max="46" width="7.7109375" style="18" hidden="1" customWidth="1"/>
    <col min="47" max="47" width="10.5703125" style="16" customWidth="1"/>
    <col min="48" max="48" width="5.28515625" style="18" customWidth="1"/>
    <col min="49" max="49" width="11.28515625" style="16" customWidth="1"/>
    <col min="50" max="50" width="5.85546875" style="18" customWidth="1"/>
    <col min="51" max="51" width="9.7109375" style="16" customWidth="1"/>
    <col min="52" max="52" width="6.28515625" style="18" customWidth="1"/>
    <col min="53" max="53" width="9.5703125" style="16" customWidth="1"/>
    <col min="54" max="54" width="5.7109375" style="18" customWidth="1"/>
    <col min="55" max="55" width="9.7109375" style="16" customWidth="1"/>
    <col min="56" max="56" width="5.5703125" style="18" customWidth="1"/>
    <col min="57" max="57" width="11.7109375" style="23" hidden="1" customWidth="1"/>
    <col min="58" max="58" width="7.7109375" style="18" hidden="1" customWidth="1"/>
    <col min="59" max="59" width="9.85546875" style="23" customWidth="1"/>
    <col min="60" max="60" width="5.28515625" style="23" customWidth="1"/>
    <col min="61" max="61" width="11.7109375" style="16" hidden="1" customWidth="1"/>
    <col min="62" max="62" width="11.42578125" style="23" customWidth="1"/>
    <col min="63" max="16384" width="7.42578125" style="23"/>
  </cols>
  <sheetData>
    <row r="2" spans="1:62" x14ac:dyDescent="0.2">
      <c r="A2" s="47" t="s">
        <v>1</v>
      </c>
      <c r="B2" s="47"/>
      <c r="C2" s="47"/>
      <c r="D2" s="49" t="s">
        <v>94</v>
      </c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</row>
    <row r="3" spans="1:62" x14ac:dyDescent="0.2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</row>
    <row r="4" spans="1:62" s="52" customFormat="1" ht="91.5" customHeight="1" x14ac:dyDescent="0.2">
      <c r="A4" s="79" t="s">
        <v>1</v>
      </c>
      <c r="B4" s="77" t="s">
        <v>72</v>
      </c>
      <c r="C4" s="77" t="s">
        <v>62</v>
      </c>
      <c r="D4" s="81" t="s">
        <v>63</v>
      </c>
      <c r="E4" s="83" t="s">
        <v>65</v>
      </c>
      <c r="F4" s="84"/>
      <c r="G4" s="83" t="s">
        <v>67</v>
      </c>
      <c r="H4" s="84"/>
      <c r="I4" s="87" t="s">
        <v>10</v>
      </c>
      <c r="J4" s="88"/>
      <c r="K4" s="83" t="s">
        <v>18</v>
      </c>
      <c r="L4" s="84"/>
      <c r="M4" s="83" t="s">
        <v>5</v>
      </c>
      <c r="N4" s="84"/>
      <c r="O4" s="87" t="s">
        <v>7</v>
      </c>
      <c r="P4" s="88"/>
      <c r="Q4" s="87" t="s">
        <v>11</v>
      </c>
      <c r="R4" s="88"/>
      <c r="S4" s="87" t="s">
        <v>15</v>
      </c>
      <c r="T4" s="88"/>
      <c r="U4" s="87" t="s">
        <v>3</v>
      </c>
      <c r="V4" s="88"/>
      <c r="W4" s="83" t="s">
        <v>12</v>
      </c>
      <c r="X4" s="84"/>
      <c r="Y4" s="83" t="s">
        <v>70</v>
      </c>
      <c r="Z4" s="84"/>
      <c r="AA4" s="83" t="s">
        <v>13</v>
      </c>
      <c r="AB4" s="84"/>
      <c r="AC4" s="83" t="s">
        <v>14</v>
      </c>
      <c r="AD4" s="84"/>
      <c r="AE4" s="87" t="s">
        <v>8</v>
      </c>
      <c r="AF4" s="88"/>
      <c r="AG4" s="83" t="s">
        <v>34</v>
      </c>
      <c r="AH4" s="84"/>
      <c r="AI4" s="57" t="s">
        <v>19</v>
      </c>
      <c r="AJ4" s="55" t="s">
        <v>0</v>
      </c>
      <c r="AK4" s="87" t="s">
        <v>20</v>
      </c>
      <c r="AL4" s="88"/>
      <c r="AM4" s="87" t="s">
        <v>4</v>
      </c>
      <c r="AN4" s="88"/>
      <c r="AO4" s="87" t="s">
        <v>2</v>
      </c>
      <c r="AP4" s="88"/>
      <c r="AQ4" s="83" t="s">
        <v>21</v>
      </c>
      <c r="AR4" s="84"/>
      <c r="AS4" s="55" t="s">
        <v>9</v>
      </c>
      <c r="AT4" s="56" t="s">
        <v>0</v>
      </c>
      <c r="AU4" s="83" t="s">
        <v>22</v>
      </c>
      <c r="AV4" s="84"/>
      <c r="AW4" s="83" t="s">
        <v>23</v>
      </c>
      <c r="AX4" s="84"/>
      <c r="AY4" s="87" t="s">
        <v>66</v>
      </c>
      <c r="AZ4" s="88"/>
      <c r="BA4" s="83" t="s">
        <v>68</v>
      </c>
      <c r="BB4" s="84"/>
      <c r="BC4" s="83" t="s">
        <v>69</v>
      </c>
      <c r="BD4" s="84"/>
      <c r="BE4" s="57" t="s">
        <v>24</v>
      </c>
      <c r="BF4" s="56" t="s">
        <v>0</v>
      </c>
      <c r="BG4" s="83" t="s">
        <v>25</v>
      </c>
      <c r="BH4" s="84"/>
      <c r="BI4" s="58" t="s">
        <v>6</v>
      </c>
      <c r="BJ4" s="75" t="s">
        <v>93</v>
      </c>
    </row>
    <row r="5" spans="1:62" s="52" customFormat="1" ht="57" customHeight="1" x14ac:dyDescent="0.2">
      <c r="A5" s="80"/>
      <c r="B5" s="78"/>
      <c r="C5" s="78"/>
      <c r="D5" s="82"/>
      <c r="E5" s="42" t="s">
        <v>73</v>
      </c>
      <c r="F5" s="53" t="s">
        <v>64</v>
      </c>
      <c r="G5" s="42" t="s">
        <v>73</v>
      </c>
      <c r="H5" s="53" t="s">
        <v>64</v>
      </c>
      <c r="I5" s="42" t="s">
        <v>73</v>
      </c>
      <c r="J5" s="53" t="s">
        <v>64</v>
      </c>
      <c r="K5" s="42" t="s">
        <v>73</v>
      </c>
      <c r="L5" s="53" t="s">
        <v>64</v>
      </c>
      <c r="M5" s="42" t="s">
        <v>73</v>
      </c>
      <c r="N5" s="53" t="s">
        <v>64</v>
      </c>
      <c r="O5" s="42" t="s">
        <v>73</v>
      </c>
      <c r="P5" s="53" t="s">
        <v>64</v>
      </c>
      <c r="Q5" s="42" t="s">
        <v>73</v>
      </c>
      <c r="R5" s="53" t="s">
        <v>64</v>
      </c>
      <c r="S5" s="42" t="s">
        <v>73</v>
      </c>
      <c r="T5" s="53" t="s">
        <v>64</v>
      </c>
      <c r="U5" s="42" t="s">
        <v>73</v>
      </c>
      <c r="V5" s="53" t="s">
        <v>64</v>
      </c>
      <c r="W5" s="42" t="s">
        <v>73</v>
      </c>
      <c r="X5" s="53" t="s">
        <v>64</v>
      </c>
      <c r="Y5" s="42" t="s">
        <v>73</v>
      </c>
      <c r="Z5" s="53" t="s">
        <v>64</v>
      </c>
      <c r="AA5" s="42" t="s">
        <v>73</v>
      </c>
      <c r="AB5" s="53" t="s">
        <v>64</v>
      </c>
      <c r="AC5" s="42" t="s">
        <v>73</v>
      </c>
      <c r="AD5" s="53" t="s">
        <v>64</v>
      </c>
      <c r="AE5" s="42" t="s">
        <v>73</v>
      </c>
      <c r="AF5" s="53" t="s">
        <v>64</v>
      </c>
      <c r="AG5" s="42" t="s">
        <v>73</v>
      </c>
      <c r="AH5" s="53" t="s">
        <v>64</v>
      </c>
      <c r="AI5" s="57"/>
      <c r="AJ5" s="55"/>
      <c r="AK5" s="42" t="s">
        <v>73</v>
      </c>
      <c r="AL5" s="53" t="s">
        <v>64</v>
      </c>
      <c r="AM5" s="42" t="s">
        <v>73</v>
      </c>
      <c r="AN5" s="53" t="s">
        <v>64</v>
      </c>
      <c r="AO5" s="42" t="s">
        <v>73</v>
      </c>
      <c r="AP5" s="53" t="s">
        <v>64</v>
      </c>
      <c r="AQ5" s="42" t="s">
        <v>73</v>
      </c>
      <c r="AR5" s="53" t="s">
        <v>64</v>
      </c>
      <c r="AS5" s="55"/>
      <c r="AT5" s="56"/>
      <c r="AU5" s="42" t="s">
        <v>73</v>
      </c>
      <c r="AV5" s="53" t="s">
        <v>64</v>
      </c>
      <c r="AW5" s="42" t="s">
        <v>73</v>
      </c>
      <c r="AX5" s="53" t="s">
        <v>64</v>
      </c>
      <c r="AY5" s="42" t="s">
        <v>73</v>
      </c>
      <c r="AZ5" s="53" t="s">
        <v>64</v>
      </c>
      <c r="BA5" s="42" t="s">
        <v>73</v>
      </c>
      <c r="BB5" s="53" t="s">
        <v>64</v>
      </c>
      <c r="BC5" s="42" t="s">
        <v>73</v>
      </c>
      <c r="BD5" s="53" t="s">
        <v>64</v>
      </c>
      <c r="BE5" s="57"/>
      <c r="BF5" s="56"/>
      <c r="BG5" s="42" t="s">
        <v>73</v>
      </c>
      <c r="BH5" s="53" t="s">
        <v>64</v>
      </c>
      <c r="BI5" s="58"/>
      <c r="BJ5" s="76"/>
    </row>
    <row r="6" spans="1:62" s="2" customFormat="1" ht="12.95" customHeight="1" x14ac:dyDescent="0.2">
      <c r="A6" s="1">
        <v>1</v>
      </c>
      <c r="B6" s="59" t="s">
        <v>74</v>
      </c>
      <c r="C6" s="68">
        <v>10052.299999999999</v>
      </c>
      <c r="D6" s="22">
        <f>E6+G6+K6+M6+Y6+U6+W6+AE6+AG6+AK6+AM6</f>
        <v>843872.94000000006</v>
      </c>
      <c r="E6" s="22">
        <v>280000</v>
      </c>
      <c r="F6" s="32">
        <v>2</v>
      </c>
      <c r="G6" s="22">
        <v>31001</v>
      </c>
      <c r="H6" s="7">
        <v>2</v>
      </c>
      <c r="I6" s="22">
        <v>0</v>
      </c>
      <c r="J6" s="33">
        <v>0</v>
      </c>
      <c r="K6" s="22">
        <v>3100</v>
      </c>
      <c r="L6" s="9">
        <v>1</v>
      </c>
      <c r="M6" s="34">
        <v>7998</v>
      </c>
      <c r="N6" s="33">
        <v>16</v>
      </c>
      <c r="O6" s="34">
        <v>0</v>
      </c>
      <c r="P6" s="33">
        <v>0</v>
      </c>
      <c r="Q6" s="22">
        <v>0</v>
      </c>
      <c r="R6" s="32">
        <v>0</v>
      </c>
      <c r="S6" s="22">
        <v>0</v>
      </c>
      <c r="T6" s="32">
        <v>0</v>
      </c>
      <c r="U6" s="22">
        <v>131101.54</v>
      </c>
      <c r="V6" s="32">
        <v>138</v>
      </c>
      <c r="W6" s="22">
        <v>80000</v>
      </c>
      <c r="X6" s="7">
        <v>5</v>
      </c>
      <c r="Y6" s="5">
        <v>8600</v>
      </c>
      <c r="Z6" s="7">
        <v>5</v>
      </c>
      <c r="AA6" s="22">
        <v>0</v>
      </c>
      <c r="AB6" s="9">
        <v>0</v>
      </c>
      <c r="AC6" s="22">
        <v>0</v>
      </c>
      <c r="AD6" s="9">
        <v>0</v>
      </c>
      <c r="AE6" s="22">
        <v>150005</v>
      </c>
      <c r="AF6" s="33">
        <v>3</v>
      </c>
      <c r="AG6" s="22">
        <f>69945.58+5712+696.2+36539.13+1490</f>
        <v>114382.91</v>
      </c>
      <c r="AH6" s="9">
        <v>10</v>
      </c>
      <c r="AI6" s="22">
        <v>0</v>
      </c>
      <c r="AJ6" s="9" t="s">
        <v>29</v>
      </c>
      <c r="AK6" s="22">
        <v>30435.14</v>
      </c>
      <c r="AL6" s="7">
        <v>1</v>
      </c>
      <c r="AM6" s="22">
        <v>7249.35</v>
      </c>
      <c r="AN6" s="9">
        <v>26</v>
      </c>
      <c r="AO6" s="22">
        <v>0</v>
      </c>
      <c r="AP6" s="7">
        <v>0</v>
      </c>
      <c r="AQ6" s="22">
        <v>0</v>
      </c>
      <c r="AR6" s="7">
        <v>0</v>
      </c>
      <c r="AS6" s="22">
        <v>0</v>
      </c>
      <c r="AT6" s="7">
        <v>0</v>
      </c>
      <c r="AU6" s="22">
        <v>0</v>
      </c>
      <c r="AV6" s="7">
        <v>0</v>
      </c>
      <c r="AW6" s="22">
        <v>0</v>
      </c>
      <c r="AX6" s="7">
        <v>0</v>
      </c>
      <c r="AY6" s="22">
        <v>0</v>
      </c>
      <c r="AZ6" s="7">
        <v>0</v>
      </c>
      <c r="BA6" s="22">
        <v>0</v>
      </c>
      <c r="BB6" s="7">
        <v>0</v>
      </c>
      <c r="BC6" s="22">
        <v>0</v>
      </c>
      <c r="BD6" s="7">
        <v>0</v>
      </c>
      <c r="BE6" s="5">
        <v>0</v>
      </c>
      <c r="BF6" s="7">
        <v>0</v>
      </c>
      <c r="BG6" s="5">
        <v>0</v>
      </c>
      <c r="BH6" s="7">
        <v>0</v>
      </c>
      <c r="BI6" s="22">
        <f t="shared" ref="BI6:BI24" si="0">E6+G6+I6+K6+M6+O6+Q6+S6+U6+W6+AA6+AC6+AE6+AG6+AI6+AK6+AM6+AO6+AQ6+AS6+AU6+AW6+AY6+BA6+BC6+BE6+BG6+BH6</f>
        <v>835272.94000000006</v>
      </c>
      <c r="BJ6" s="116">
        <f>BG6+BC6+BA6+AY6+G6+E6+I6+K6+M6+O6+Q6+S6+U6+W6+Y6+AA6+AC6+AE6+AG6+AK6+AM6+AO6+AQ6+AU6+AW6</f>
        <v>843872.94000000006</v>
      </c>
    </row>
    <row r="7" spans="1:62" s="2" customFormat="1" ht="12.95" customHeight="1" x14ac:dyDescent="0.2">
      <c r="A7" s="1">
        <v>2</v>
      </c>
      <c r="B7" s="60" t="s">
        <v>75</v>
      </c>
      <c r="C7" s="69">
        <v>3318.06</v>
      </c>
      <c r="D7" s="4">
        <f>E7+G7+I7+W7+Y7+AE7+AK7+AM7+AO7+AQ7</f>
        <v>278558.32</v>
      </c>
      <c r="E7" s="22">
        <v>80000</v>
      </c>
      <c r="F7" s="32">
        <v>1</v>
      </c>
      <c r="G7" s="22">
        <f>12000+5000</f>
        <v>17000</v>
      </c>
      <c r="H7" s="32">
        <v>1</v>
      </c>
      <c r="I7" s="22">
        <v>46000</v>
      </c>
      <c r="J7" s="9">
        <v>4</v>
      </c>
      <c r="K7" s="22">
        <v>0</v>
      </c>
      <c r="L7" s="9">
        <v>0</v>
      </c>
      <c r="M7" s="34">
        <v>0</v>
      </c>
      <c r="N7" s="33">
        <v>0</v>
      </c>
      <c r="O7" s="34">
        <v>0</v>
      </c>
      <c r="P7" s="33">
        <v>0</v>
      </c>
      <c r="Q7" s="22">
        <v>0</v>
      </c>
      <c r="R7" s="32">
        <v>0</v>
      </c>
      <c r="S7" s="22">
        <v>0</v>
      </c>
      <c r="T7" s="7">
        <v>0</v>
      </c>
      <c r="U7" s="22">
        <v>0</v>
      </c>
      <c r="V7" s="32">
        <v>0</v>
      </c>
      <c r="W7" s="22">
        <v>28000</v>
      </c>
      <c r="X7" s="7">
        <v>2</v>
      </c>
      <c r="Y7" s="5">
        <v>0</v>
      </c>
      <c r="Z7" s="7">
        <v>0</v>
      </c>
      <c r="AA7" s="22">
        <v>0</v>
      </c>
      <c r="AB7" s="9">
        <v>0</v>
      </c>
      <c r="AC7" s="22">
        <v>0</v>
      </c>
      <c r="AD7" s="9">
        <v>0</v>
      </c>
      <c r="AE7" s="22">
        <v>54604</v>
      </c>
      <c r="AF7" s="9">
        <v>2</v>
      </c>
      <c r="AG7" s="22">
        <v>0</v>
      </c>
      <c r="AH7" s="9">
        <v>0</v>
      </c>
      <c r="AI7" s="22">
        <v>0</v>
      </c>
      <c r="AJ7" s="9">
        <v>2</v>
      </c>
      <c r="AK7" s="22">
        <v>9419.2000000000007</v>
      </c>
      <c r="AL7" s="7">
        <v>2</v>
      </c>
      <c r="AM7" s="22">
        <v>4461.12</v>
      </c>
      <c r="AN7" s="9">
        <v>14</v>
      </c>
      <c r="AO7" s="22">
        <v>27400</v>
      </c>
      <c r="AP7" s="32">
        <v>1</v>
      </c>
      <c r="AQ7" s="22">
        <v>11674</v>
      </c>
      <c r="AR7" s="7">
        <v>1</v>
      </c>
      <c r="AS7" s="22">
        <v>0</v>
      </c>
      <c r="AT7" s="7">
        <v>0</v>
      </c>
      <c r="AU7" s="22">
        <v>0</v>
      </c>
      <c r="AV7" s="7">
        <v>0</v>
      </c>
      <c r="AW7" s="22">
        <v>0</v>
      </c>
      <c r="AX7" s="7">
        <v>0</v>
      </c>
      <c r="AY7" s="22">
        <v>0</v>
      </c>
      <c r="AZ7" s="7">
        <v>0</v>
      </c>
      <c r="BA7" s="22">
        <v>0</v>
      </c>
      <c r="BB7" s="7">
        <v>0</v>
      </c>
      <c r="BC7" s="22">
        <v>0</v>
      </c>
      <c r="BD7" s="7">
        <v>0</v>
      </c>
      <c r="BE7" s="5">
        <v>0</v>
      </c>
      <c r="BF7" s="7">
        <v>0</v>
      </c>
      <c r="BG7" s="5">
        <v>0</v>
      </c>
      <c r="BH7" s="7">
        <v>0</v>
      </c>
      <c r="BI7" s="22">
        <f t="shared" si="0"/>
        <v>278558.32</v>
      </c>
      <c r="BJ7" s="116">
        <f t="shared" ref="BJ7:BJ25" si="1">BG7+BC7+BA7+AY7+G7+E7+I7+K7+M7+O7+Q7+S7+U7+W7+Y7+AA7+AC7+AE7+AG7+AK7+AM7+AO7+AQ7+AU7+AW7</f>
        <v>278558.32</v>
      </c>
    </row>
    <row r="8" spans="1:62" s="2" customFormat="1" ht="12.95" customHeight="1" x14ac:dyDescent="0.2">
      <c r="A8" s="1">
        <v>3</v>
      </c>
      <c r="B8" s="60" t="s">
        <v>76</v>
      </c>
      <c r="C8" s="69">
        <v>3349.1</v>
      </c>
      <c r="D8" s="5">
        <f>I8+M8+U8+W8+Y8+AG8+AK8+AM8+AQ8</f>
        <v>280731.25</v>
      </c>
      <c r="E8" s="22">
        <v>0</v>
      </c>
      <c r="F8" s="7">
        <v>0</v>
      </c>
      <c r="G8" s="22">
        <v>0</v>
      </c>
      <c r="H8" s="32">
        <v>0</v>
      </c>
      <c r="I8" s="22">
        <v>92000</v>
      </c>
      <c r="J8" s="9">
        <v>8</v>
      </c>
      <c r="K8" s="22">
        <v>0</v>
      </c>
      <c r="L8" s="9">
        <v>0</v>
      </c>
      <c r="M8" s="34">
        <f>1999+5164</f>
        <v>7163</v>
      </c>
      <c r="N8" s="33">
        <v>12</v>
      </c>
      <c r="O8" s="34">
        <v>0</v>
      </c>
      <c r="P8" s="33">
        <v>0</v>
      </c>
      <c r="Q8" s="22">
        <v>0</v>
      </c>
      <c r="R8" s="32">
        <v>0</v>
      </c>
      <c r="S8" s="22">
        <v>0</v>
      </c>
      <c r="T8" s="32">
        <v>0</v>
      </c>
      <c r="U8" s="22">
        <v>9506.08</v>
      </c>
      <c r="V8" s="32">
        <v>10</v>
      </c>
      <c r="W8" s="22">
        <v>98000</v>
      </c>
      <c r="X8" s="7">
        <v>7</v>
      </c>
      <c r="Y8" s="5">
        <v>1460</v>
      </c>
      <c r="Z8" s="7">
        <v>1</v>
      </c>
      <c r="AA8" s="22">
        <v>0</v>
      </c>
      <c r="AB8" s="9">
        <v>0</v>
      </c>
      <c r="AC8" s="22">
        <v>0</v>
      </c>
      <c r="AD8" s="9">
        <v>0</v>
      </c>
      <c r="AE8" s="22">
        <v>0</v>
      </c>
      <c r="AF8" s="9">
        <v>0</v>
      </c>
      <c r="AG8" s="22">
        <f>5163.9+2855.47</f>
        <v>8019.369999999999</v>
      </c>
      <c r="AH8" s="9">
        <v>2</v>
      </c>
      <c r="AI8" s="22">
        <v>0</v>
      </c>
      <c r="AJ8" s="1">
        <v>3</v>
      </c>
      <c r="AK8" s="1">
        <v>7748.32</v>
      </c>
      <c r="AL8" s="7">
        <v>3</v>
      </c>
      <c r="AM8" s="22">
        <v>3903.48</v>
      </c>
      <c r="AN8" s="9">
        <v>14</v>
      </c>
      <c r="AO8" s="22">
        <v>0</v>
      </c>
      <c r="AP8" s="32">
        <v>0</v>
      </c>
      <c r="AQ8" s="22">
        <v>52931</v>
      </c>
      <c r="AR8" s="7">
        <v>4</v>
      </c>
      <c r="AS8" s="22">
        <v>0</v>
      </c>
      <c r="AT8" s="7">
        <v>0</v>
      </c>
      <c r="AU8" s="22">
        <v>0</v>
      </c>
      <c r="AV8" s="7">
        <v>0</v>
      </c>
      <c r="AW8" s="22">
        <v>0</v>
      </c>
      <c r="AX8" s="7">
        <v>0</v>
      </c>
      <c r="AY8" s="22">
        <v>0</v>
      </c>
      <c r="AZ8" s="7">
        <v>0</v>
      </c>
      <c r="BA8" s="22">
        <v>0</v>
      </c>
      <c r="BB8" s="7">
        <v>0</v>
      </c>
      <c r="BC8" s="22">
        <v>0</v>
      </c>
      <c r="BD8" s="7">
        <v>0</v>
      </c>
      <c r="BE8" s="5">
        <v>0</v>
      </c>
      <c r="BF8" s="7">
        <v>0</v>
      </c>
      <c r="BG8" s="5">
        <v>0</v>
      </c>
      <c r="BH8" s="7">
        <v>0</v>
      </c>
      <c r="BI8" s="22">
        <f t="shared" si="0"/>
        <v>279271.25</v>
      </c>
      <c r="BJ8" s="116">
        <f t="shared" si="1"/>
        <v>280731.25</v>
      </c>
    </row>
    <row r="9" spans="1:62" s="2" customFormat="1" ht="12.95" customHeight="1" x14ac:dyDescent="0.2">
      <c r="A9" s="1">
        <v>4</v>
      </c>
      <c r="B9" s="60" t="s">
        <v>77</v>
      </c>
      <c r="C9" s="69">
        <v>3348.2</v>
      </c>
      <c r="D9" s="4">
        <f>E9+I9+M9+AE9+AG9+AM9+AO9</f>
        <v>279597.92</v>
      </c>
      <c r="E9" s="22">
        <v>89999</v>
      </c>
      <c r="F9" s="7">
        <v>0</v>
      </c>
      <c r="G9" s="22">
        <v>0</v>
      </c>
      <c r="H9" s="32">
        <v>0</v>
      </c>
      <c r="I9" s="22">
        <f>34500+23000</f>
        <v>57500</v>
      </c>
      <c r="J9" s="9">
        <v>5</v>
      </c>
      <c r="K9" s="22">
        <v>0</v>
      </c>
      <c r="L9" s="9">
        <v>0</v>
      </c>
      <c r="M9" s="22">
        <v>1508</v>
      </c>
      <c r="N9" s="33">
        <v>2</v>
      </c>
      <c r="O9" s="22">
        <v>0</v>
      </c>
      <c r="P9" s="33">
        <v>0</v>
      </c>
      <c r="Q9" s="22">
        <v>0</v>
      </c>
      <c r="R9" s="32">
        <v>0</v>
      </c>
      <c r="S9" s="22">
        <v>0</v>
      </c>
      <c r="T9" s="7">
        <v>0</v>
      </c>
      <c r="U9" s="22">
        <v>0</v>
      </c>
      <c r="V9" s="7">
        <v>0</v>
      </c>
      <c r="W9" s="22">
        <v>0</v>
      </c>
      <c r="X9" s="7">
        <v>0</v>
      </c>
      <c r="Y9" s="5">
        <v>0</v>
      </c>
      <c r="Z9" s="7">
        <v>0</v>
      </c>
      <c r="AA9" s="22">
        <v>0</v>
      </c>
      <c r="AB9" s="9">
        <v>0</v>
      </c>
      <c r="AC9" s="22">
        <v>0</v>
      </c>
      <c r="AD9" s="9">
        <v>0</v>
      </c>
      <c r="AE9" s="22">
        <v>32514</v>
      </c>
      <c r="AF9" s="33">
        <v>1</v>
      </c>
      <c r="AG9" s="22">
        <f>9489.9+54600+3120</f>
        <v>67209.899999999994</v>
      </c>
      <c r="AH9" s="9">
        <v>36</v>
      </c>
      <c r="AI9" s="22">
        <v>0</v>
      </c>
      <c r="AJ9" s="9">
        <v>0</v>
      </c>
      <c r="AK9" s="22">
        <v>0</v>
      </c>
      <c r="AL9" s="7">
        <v>0</v>
      </c>
      <c r="AM9" s="22">
        <v>3067.02</v>
      </c>
      <c r="AN9" s="9">
        <v>11</v>
      </c>
      <c r="AO9" s="22">
        <v>27800</v>
      </c>
      <c r="AP9" s="7">
        <v>1</v>
      </c>
      <c r="AQ9" s="22">
        <v>0</v>
      </c>
      <c r="AR9" s="7">
        <v>0</v>
      </c>
      <c r="AS9" s="22">
        <v>0</v>
      </c>
      <c r="AT9" s="7">
        <v>0</v>
      </c>
      <c r="AU9" s="22">
        <v>0</v>
      </c>
      <c r="AV9" s="7">
        <v>0</v>
      </c>
      <c r="AW9" s="22">
        <v>0</v>
      </c>
      <c r="AX9" s="7">
        <v>0</v>
      </c>
      <c r="AY9" s="22">
        <v>0</v>
      </c>
      <c r="AZ9" s="7">
        <v>0</v>
      </c>
      <c r="BA9" s="22">
        <v>0</v>
      </c>
      <c r="BB9" s="7">
        <v>0</v>
      </c>
      <c r="BC9" s="22">
        <v>0</v>
      </c>
      <c r="BD9" s="7">
        <v>0</v>
      </c>
      <c r="BE9" s="5">
        <v>0</v>
      </c>
      <c r="BF9" s="7">
        <v>0</v>
      </c>
      <c r="BG9" s="5">
        <v>0</v>
      </c>
      <c r="BH9" s="7">
        <v>0</v>
      </c>
      <c r="BI9" s="22">
        <f t="shared" si="0"/>
        <v>279597.92</v>
      </c>
      <c r="BJ9" s="116">
        <f t="shared" si="1"/>
        <v>279597.92</v>
      </c>
    </row>
    <row r="10" spans="1:62" s="2" customFormat="1" ht="12.95" customHeight="1" x14ac:dyDescent="0.2">
      <c r="A10" s="1">
        <v>5</v>
      </c>
      <c r="B10" s="60" t="s">
        <v>78</v>
      </c>
      <c r="C10" s="69">
        <v>3341.44</v>
      </c>
      <c r="D10" s="5">
        <f>I10+M10+U10+W10+Y10+AG10+AM10+AO10</f>
        <v>279489.99</v>
      </c>
      <c r="E10" s="22">
        <v>0</v>
      </c>
      <c r="F10" s="7">
        <v>0</v>
      </c>
      <c r="G10" s="22">
        <v>0</v>
      </c>
      <c r="H10" s="32">
        <v>0</v>
      </c>
      <c r="I10" s="22">
        <v>92000</v>
      </c>
      <c r="J10" s="9">
        <v>8</v>
      </c>
      <c r="K10" s="22">
        <v>0</v>
      </c>
      <c r="L10" s="9">
        <v>0</v>
      </c>
      <c r="M10" s="22">
        <v>4010</v>
      </c>
      <c r="N10" s="33">
        <v>8</v>
      </c>
      <c r="O10" s="34">
        <v>0</v>
      </c>
      <c r="P10" s="33">
        <v>0</v>
      </c>
      <c r="Q10" s="22">
        <v>0</v>
      </c>
      <c r="R10" s="32">
        <v>0</v>
      </c>
      <c r="S10" s="22">
        <v>0</v>
      </c>
      <c r="T10" s="32">
        <v>0</v>
      </c>
      <c r="U10" s="22">
        <v>32297.78</v>
      </c>
      <c r="V10" s="32">
        <v>34</v>
      </c>
      <c r="W10" s="22">
        <v>112000</v>
      </c>
      <c r="X10" s="7">
        <v>8</v>
      </c>
      <c r="Y10" s="5">
        <v>2920</v>
      </c>
      <c r="Z10" s="7">
        <v>2</v>
      </c>
      <c r="AA10" s="22">
        <v>0</v>
      </c>
      <c r="AB10" s="9">
        <v>0</v>
      </c>
      <c r="AC10" s="22">
        <v>0</v>
      </c>
      <c r="AD10" s="9">
        <v>0</v>
      </c>
      <c r="AE10" s="22">
        <v>0</v>
      </c>
      <c r="AF10" s="9">
        <v>0</v>
      </c>
      <c r="AG10" s="22">
        <f>3120+2855.47</f>
        <v>5975.4699999999993</v>
      </c>
      <c r="AH10" s="9">
        <v>1</v>
      </c>
      <c r="AI10" s="22">
        <v>0</v>
      </c>
      <c r="AJ10" s="9">
        <v>0</v>
      </c>
      <c r="AK10" s="22">
        <v>0</v>
      </c>
      <c r="AL10" s="7">
        <v>0</v>
      </c>
      <c r="AM10" s="22">
        <v>2509.38</v>
      </c>
      <c r="AN10" s="9">
        <v>9</v>
      </c>
      <c r="AO10" s="22">
        <v>27777.360000000001</v>
      </c>
      <c r="AP10" s="7">
        <v>1</v>
      </c>
      <c r="AQ10" s="22">
        <v>0</v>
      </c>
      <c r="AR10" s="7">
        <v>0</v>
      </c>
      <c r="AS10" s="22">
        <v>0</v>
      </c>
      <c r="AT10" s="7">
        <v>0</v>
      </c>
      <c r="AU10" s="22">
        <v>0</v>
      </c>
      <c r="AV10" s="7">
        <v>0</v>
      </c>
      <c r="AW10" s="22">
        <v>0</v>
      </c>
      <c r="AX10" s="7">
        <v>0</v>
      </c>
      <c r="AY10" s="22">
        <v>0</v>
      </c>
      <c r="AZ10" s="7">
        <v>0</v>
      </c>
      <c r="BA10" s="22">
        <v>0</v>
      </c>
      <c r="BB10" s="7">
        <v>0</v>
      </c>
      <c r="BC10" s="22">
        <v>0</v>
      </c>
      <c r="BD10" s="7">
        <v>0</v>
      </c>
      <c r="BE10" s="5">
        <v>0</v>
      </c>
      <c r="BF10" s="7">
        <v>0</v>
      </c>
      <c r="BG10" s="5">
        <v>0</v>
      </c>
      <c r="BH10" s="7">
        <v>0</v>
      </c>
      <c r="BI10" s="22">
        <f t="shared" si="0"/>
        <v>276569.99</v>
      </c>
      <c r="BJ10" s="116">
        <f t="shared" si="1"/>
        <v>279489.99</v>
      </c>
    </row>
    <row r="11" spans="1:62" s="2" customFormat="1" ht="12.95" customHeight="1" x14ac:dyDescent="0.2">
      <c r="A11" s="1">
        <v>6</v>
      </c>
      <c r="B11" s="60" t="s">
        <v>79</v>
      </c>
      <c r="C11" s="69">
        <v>3412.6</v>
      </c>
      <c r="D11" s="5">
        <f>SUM(E11+I11+M11+O11+S11+W11+Y11+AM11+AG11+AO11+AU11+AY11)</f>
        <v>285918</v>
      </c>
      <c r="E11" s="22">
        <v>80000</v>
      </c>
      <c r="F11" s="32">
        <v>1</v>
      </c>
      <c r="G11" s="22">
        <v>0</v>
      </c>
      <c r="H11" s="32">
        <v>0</v>
      </c>
      <c r="I11" s="22">
        <f>11400+11600</f>
        <v>23000</v>
      </c>
      <c r="J11" s="9">
        <v>2</v>
      </c>
      <c r="K11" s="22">
        <v>0</v>
      </c>
      <c r="L11" s="33">
        <v>0</v>
      </c>
      <c r="M11" s="22">
        <f>2000+2000</f>
        <v>4000</v>
      </c>
      <c r="N11" s="33">
        <v>4</v>
      </c>
      <c r="O11" s="34">
        <f>99997+13300</f>
        <v>113297</v>
      </c>
      <c r="P11" s="43">
        <v>111.8</v>
      </c>
      <c r="Q11" s="22">
        <v>0</v>
      </c>
      <c r="R11" s="32">
        <v>0</v>
      </c>
      <c r="S11" s="22">
        <v>0</v>
      </c>
      <c r="T11" s="7">
        <v>0</v>
      </c>
      <c r="U11" s="22">
        <v>0</v>
      </c>
      <c r="V11" s="32">
        <v>0</v>
      </c>
      <c r="W11" s="22">
        <v>28000</v>
      </c>
      <c r="X11" s="7">
        <v>2</v>
      </c>
      <c r="Y11" s="5">
        <v>4358</v>
      </c>
      <c r="Z11" s="7">
        <v>3</v>
      </c>
      <c r="AA11" s="22">
        <v>0</v>
      </c>
      <c r="AB11" s="9">
        <v>0</v>
      </c>
      <c r="AC11" s="34">
        <v>0</v>
      </c>
      <c r="AD11" s="9">
        <v>0</v>
      </c>
      <c r="AE11" s="22">
        <v>0</v>
      </c>
      <c r="AF11" s="33">
        <v>0</v>
      </c>
      <c r="AG11" s="22">
        <v>3120</v>
      </c>
      <c r="AH11" s="9">
        <v>1</v>
      </c>
      <c r="AI11" s="22">
        <v>0</v>
      </c>
      <c r="AJ11" s="9">
        <v>0</v>
      </c>
      <c r="AK11" s="34">
        <v>0</v>
      </c>
      <c r="AL11" s="7">
        <v>0</v>
      </c>
      <c r="AM11" s="22">
        <v>2788.2</v>
      </c>
      <c r="AN11" s="9">
        <v>10</v>
      </c>
      <c r="AO11" s="22">
        <v>27354.799999999999</v>
      </c>
      <c r="AP11" s="7">
        <v>1</v>
      </c>
      <c r="AQ11" s="22">
        <v>0</v>
      </c>
      <c r="AR11" s="7">
        <v>0</v>
      </c>
      <c r="AS11" s="22">
        <v>0</v>
      </c>
      <c r="AT11" s="7">
        <v>0</v>
      </c>
      <c r="AU11" s="22">
        <v>0</v>
      </c>
      <c r="AV11" s="7">
        <v>0</v>
      </c>
      <c r="AW11" s="22">
        <v>0</v>
      </c>
      <c r="AX11" s="7">
        <v>0</v>
      </c>
      <c r="AY11" s="22">
        <v>0</v>
      </c>
      <c r="AZ11" s="7">
        <v>0</v>
      </c>
      <c r="BA11" s="22">
        <v>0</v>
      </c>
      <c r="BB11" s="7">
        <v>0</v>
      </c>
      <c r="BC11" s="22">
        <v>0</v>
      </c>
      <c r="BD11" s="7">
        <v>0</v>
      </c>
      <c r="BE11" s="5">
        <v>0</v>
      </c>
      <c r="BF11" s="7">
        <v>0</v>
      </c>
      <c r="BG11" s="5">
        <v>0</v>
      </c>
      <c r="BH11" s="7">
        <v>0</v>
      </c>
      <c r="BI11" s="22">
        <f t="shared" si="0"/>
        <v>281560</v>
      </c>
      <c r="BJ11" s="116">
        <f t="shared" si="1"/>
        <v>285918</v>
      </c>
    </row>
    <row r="12" spans="1:62" s="2" customFormat="1" ht="12.95" customHeight="1" x14ac:dyDescent="0.2">
      <c r="A12" s="1">
        <v>7</v>
      </c>
      <c r="B12" s="60" t="s">
        <v>80</v>
      </c>
      <c r="C12" s="68">
        <v>3308.1</v>
      </c>
      <c r="D12" s="4">
        <f>E12+G12+I12+O12+S12+AM12+AO12+AU12+AY12</f>
        <v>277173.01</v>
      </c>
      <c r="E12" s="22">
        <v>80000</v>
      </c>
      <c r="F12" s="7">
        <v>1</v>
      </c>
      <c r="G12" s="22">
        <v>13000</v>
      </c>
      <c r="H12" s="32">
        <v>1</v>
      </c>
      <c r="I12" s="22">
        <v>46000</v>
      </c>
      <c r="J12" s="9">
        <v>4</v>
      </c>
      <c r="K12" s="22">
        <v>0</v>
      </c>
      <c r="L12" s="9">
        <v>0</v>
      </c>
      <c r="M12" s="22">
        <v>0</v>
      </c>
      <c r="N12" s="33">
        <v>0</v>
      </c>
      <c r="O12" s="34">
        <v>48001</v>
      </c>
      <c r="P12" s="33">
        <v>40</v>
      </c>
      <c r="Q12" s="22">
        <v>0</v>
      </c>
      <c r="R12" s="32">
        <v>0</v>
      </c>
      <c r="S12" s="22">
        <v>3605</v>
      </c>
      <c r="T12" s="7">
        <v>5</v>
      </c>
      <c r="U12" s="22">
        <v>0</v>
      </c>
      <c r="V12" s="7">
        <v>0</v>
      </c>
      <c r="W12" s="22">
        <v>0</v>
      </c>
      <c r="X12" s="7">
        <v>0</v>
      </c>
      <c r="Y12" s="5">
        <v>0</v>
      </c>
      <c r="Z12" s="7">
        <v>0</v>
      </c>
      <c r="AA12" s="22">
        <v>0</v>
      </c>
      <c r="AB12" s="9">
        <v>0</v>
      </c>
      <c r="AC12" s="34">
        <v>0</v>
      </c>
      <c r="AD12" s="9">
        <v>0</v>
      </c>
      <c r="AE12" s="22">
        <v>0</v>
      </c>
      <c r="AF12" s="9">
        <v>0</v>
      </c>
      <c r="AG12" s="22">
        <v>0</v>
      </c>
      <c r="AH12" s="9">
        <v>0</v>
      </c>
      <c r="AI12" s="22">
        <v>0</v>
      </c>
      <c r="AJ12" s="9">
        <v>0</v>
      </c>
      <c r="AK12" s="34">
        <v>0</v>
      </c>
      <c r="AL12" s="7">
        <v>0</v>
      </c>
      <c r="AM12" s="22">
        <v>3067.02</v>
      </c>
      <c r="AN12" s="9">
        <v>11</v>
      </c>
      <c r="AO12" s="22">
        <v>27686.44</v>
      </c>
      <c r="AP12" s="7">
        <v>1</v>
      </c>
      <c r="AQ12" s="22">
        <v>0</v>
      </c>
      <c r="AR12" s="7">
        <v>0</v>
      </c>
      <c r="AS12" s="22">
        <v>0</v>
      </c>
      <c r="AT12" s="32" t="s">
        <v>31</v>
      </c>
      <c r="AU12" s="22">
        <v>28813.55</v>
      </c>
      <c r="AV12" s="7">
        <v>5</v>
      </c>
      <c r="AW12" s="22">
        <v>0</v>
      </c>
      <c r="AX12" s="7">
        <v>0</v>
      </c>
      <c r="AY12" s="22">
        <v>27000</v>
      </c>
      <c r="AZ12" s="7">
        <v>1</v>
      </c>
      <c r="BA12" s="22">
        <v>0</v>
      </c>
      <c r="BB12" s="7">
        <v>0</v>
      </c>
      <c r="BC12" s="22">
        <v>0</v>
      </c>
      <c r="BD12" s="7">
        <v>0</v>
      </c>
      <c r="BE12" s="5">
        <v>0</v>
      </c>
      <c r="BF12" s="7">
        <v>0</v>
      </c>
      <c r="BG12" s="5">
        <v>0</v>
      </c>
      <c r="BH12" s="7">
        <v>0</v>
      </c>
      <c r="BI12" s="22">
        <f t="shared" si="0"/>
        <v>277173.01</v>
      </c>
      <c r="BJ12" s="116">
        <f t="shared" si="1"/>
        <v>277173.01</v>
      </c>
    </row>
    <row r="13" spans="1:62" s="2" customFormat="1" ht="12.95" customHeight="1" x14ac:dyDescent="0.2">
      <c r="A13" s="1">
        <v>8</v>
      </c>
      <c r="B13" s="60" t="s">
        <v>81</v>
      </c>
      <c r="C13" s="68">
        <v>3400.5</v>
      </c>
      <c r="D13" s="5">
        <f>E13+I13+Q13+W13+Y13+AM13+AO13+AU13</f>
        <v>284022.29000000004</v>
      </c>
      <c r="E13" s="22">
        <v>80000</v>
      </c>
      <c r="F13" s="7">
        <v>0</v>
      </c>
      <c r="G13" s="22">
        <v>0</v>
      </c>
      <c r="H13" s="32">
        <v>0</v>
      </c>
      <c r="I13" s="22">
        <v>120000</v>
      </c>
      <c r="J13" s="9">
        <v>16</v>
      </c>
      <c r="K13" s="22">
        <v>0</v>
      </c>
      <c r="L13" s="9">
        <v>0</v>
      </c>
      <c r="M13" s="22">
        <v>0</v>
      </c>
      <c r="N13" s="33">
        <v>0</v>
      </c>
      <c r="O13" s="34">
        <v>0</v>
      </c>
      <c r="P13" s="33">
        <v>0</v>
      </c>
      <c r="Q13" s="22">
        <v>21467</v>
      </c>
      <c r="R13" s="45">
        <v>17</v>
      </c>
      <c r="S13" s="22">
        <v>0</v>
      </c>
      <c r="T13" s="7">
        <v>0</v>
      </c>
      <c r="U13" s="22">
        <v>0</v>
      </c>
      <c r="V13" s="32">
        <v>0</v>
      </c>
      <c r="W13" s="22">
        <v>0</v>
      </c>
      <c r="X13" s="7">
        <v>2</v>
      </c>
      <c r="Y13" s="5">
        <v>3168</v>
      </c>
      <c r="Z13" s="7">
        <v>3</v>
      </c>
      <c r="AA13" s="22">
        <v>0</v>
      </c>
      <c r="AB13" s="9">
        <v>0</v>
      </c>
      <c r="AC13" s="34">
        <v>0</v>
      </c>
      <c r="AD13" s="9">
        <v>0</v>
      </c>
      <c r="AE13" s="22">
        <v>0</v>
      </c>
      <c r="AF13" s="9">
        <v>0</v>
      </c>
      <c r="AG13" s="22">
        <v>0</v>
      </c>
      <c r="AH13" s="9">
        <v>0</v>
      </c>
      <c r="AI13" s="22">
        <v>0</v>
      </c>
      <c r="AJ13" s="9">
        <v>0</v>
      </c>
      <c r="AK13" s="34">
        <v>0</v>
      </c>
      <c r="AL13" s="7">
        <v>0</v>
      </c>
      <c r="AM13" s="22">
        <v>2509.29</v>
      </c>
      <c r="AN13" s="9">
        <v>9</v>
      </c>
      <c r="AO13" s="22">
        <v>13500</v>
      </c>
      <c r="AP13" s="7">
        <v>1</v>
      </c>
      <c r="AQ13" s="22">
        <v>0</v>
      </c>
      <c r="AR13" s="7">
        <v>0</v>
      </c>
      <c r="AS13" s="22">
        <v>0</v>
      </c>
      <c r="AT13" s="32" t="s">
        <v>30</v>
      </c>
      <c r="AU13" s="22">
        <v>43378</v>
      </c>
      <c r="AV13" s="7">
        <v>5</v>
      </c>
      <c r="AW13" s="22">
        <v>0</v>
      </c>
      <c r="AX13" s="7">
        <v>0</v>
      </c>
      <c r="AY13" s="22">
        <v>0</v>
      </c>
      <c r="AZ13" s="7">
        <v>0</v>
      </c>
      <c r="BA13" s="22">
        <v>0</v>
      </c>
      <c r="BB13" s="7">
        <v>0</v>
      </c>
      <c r="BC13" s="22">
        <v>0</v>
      </c>
      <c r="BD13" s="7">
        <v>0</v>
      </c>
      <c r="BE13" s="5">
        <v>0</v>
      </c>
      <c r="BF13" s="7">
        <v>0</v>
      </c>
      <c r="BG13" s="5">
        <v>0</v>
      </c>
      <c r="BH13" s="7">
        <v>0</v>
      </c>
      <c r="BI13" s="22">
        <f t="shared" si="0"/>
        <v>280854.29000000004</v>
      </c>
      <c r="BJ13" s="116">
        <f t="shared" si="1"/>
        <v>284022.29000000004</v>
      </c>
    </row>
    <row r="14" spans="1:62" s="2" customFormat="1" ht="12.95" customHeight="1" x14ac:dyDescent="0.2">
      <c r="A14" s="1">
        <v>9</v>
      </c>
      <c r="B14" s="60" t="s">
        <v>82</v>
      </c>
      <c r="C14" s="68">
        <v>3348.3</v>
      </c>
      <c r="D14" s="4">
        <f>E14+G14+Q14+U14+AM14+AO14+AW14+AY14+BA14</f>
        <v>281249.02</v>
      </c>
      <c r="E14" s="22">
        <v>98009</v>
      </c>
      <c r="F14" s="7">
        <v>1</v>
      </c>
      <c r="G14" s="22">
        <v>15501</v>
      </c>
      <c r="H14" s="7">
        <v>1</v>
      </c>
      <c r="I14" s="22">
        <v>0</v>
      </c>
      <c r="J14" s="9">
        <v>0</v>
      </c>
      <c r="K14" s="22">
        <v>0</v>
      </c>
      <c r="L14" s="9">
        <v>0</v>
      </c>
      <c r="M14" s="22">
        <v>0</v>
      </c>
      <c r="N14" s="33">
        <v>0</v>
      </c>
      <c r="O14" s="34">
        <v>0</v>
      </c>
      <c r="P14" s="33">
        <v>0</v>
      </c>
      <c r="Q14" s="22">
        <v>35700</v>
      </c>
      <c r="R14" s="32">
        <v>0</v>
      </c>
      <c r="S14" s="22">
        <v>0</v>
      </c>
      <c r="T14" s="32">
        <v>0</v>
      </c>
      <c r="U14" s="22">
        <v>14276.82</v>
      </c>
      <c r="V14" s="7">
        <v>15</v>
      </c>
      <c r="W14" s="22">
        <v>0</v>
      </c>
      <c r="X14" s="7">
        <v>0</v>
      </c>
      <c r="Y14" s="5">
        <v>0</v>
      </c>
      <c r="Z14" s="7">
        <v>0</v>
      </c>
      <c r="AA14" s="22">
        <v>0</v>
      </c>
      <c r="AB14" s="9">
        <v>0</v>
      </c>
      <c r="AC14" s="34">
        <v>0</v>
      </c>
      <c r="AD14" s="9">
        <v>0</v>
      </c>
      <c r="AE14" s="22">
        <v>0</v>
      </c>
      <c r="AF14" s="9">
        <v>0</v>
      </c>
      <c r="AG14" s="22">
        <v>0</v>
      </c>
      <c r="AH14" s="9">
        <v>0</v>
      </c>
      <c r="AI14" s="22">
        <v>0</v>
      </c>
      <c r="AJ14" s="9">
        <v>0</v>
      </c>
      <c r="AK14" s="34">
        <v>0</v>
      </c>
      <c r="AL14" s="7">
        <v>0</v>
      </c>
      <c r="AM14" s="22">
        <v>2788.2</v>
      </c>
      <c r="AN14" s="9">
        <v>10</v>
      </c>
      <c r="AO14" s="22">
        <v>13500</v>
      </c>
      <c r="AP14" s="7">
        <v>1</v>
      </c>
      <c r="AQ14" s="22">
        <v>0</v>
      </c>
      <c r="AR14" s="7">
        <v>0</v>
      </c>
      <c r="AS14" s="22">
        <v>0</v>
      </c>
      <c r="AT14" s="7">
        <v>0</v>
      </c>
      <c r="AU14" s="22">
        <v>0</v>
      </c>
      <c r="AV14" s="7">
        <v>0</v>
      </c>
      <c r="AW14" s="22">
        <v>53469</v>
      </c>
      <c r="AX14" s="7">
        <v>11</v>
      </c>
      <c r="AY14" s="22">
        <v>21000</v>
      </c>
      <c r="AZ14" s="7">
        <v>1</v>
      </c>
      <c r="BA14" s="22">
        <v>27005</v>
      </c>
      <c r="BB14" s="7">
        <v>10</v>
      </c>
      <c r="BC14" s="22">
        <v>0</v>
      </c>
      <c r="BD14" s="7">
        <v>0</v>
      </c>
      <c r="BE14" s="5">
        <v>0</v>
      </c>
      <c r="BF14" s="7">
        <v>0</v>
      </c>
      <c r="BG14" s="5">
        <v>0</v>
      </c>
      <c r="BH14" s="7">
        <v>0</v>
      </c>
      <c r="BI14" s="22">
        <f t="shared" si="0"/>
        <v>281249.02</v>
      </c>
      <c r="BJ14" s="116">
        <f t="shared" si="1"/>
        <v>281249.02</v>
      </c>
    </row>
    <row r="15" spans="1:62" s="2" customFormat="1" ht="12.95" customHeight="1" x14ac:dyDescent="0.2">
      <c r="A15" s="1">
        <v>10</v>
      </c>
      <c r="B15" s="60" t="s">
        <v>83</v>
      </c>
      <c r="C15" s="68">
        <v>3336.98</v>
      </c>
      <c r="D15" s="4">
        <f>E15+G15+I15+M15+Q15+U15+W15+AC15+AG15+AM15+AO15+AY15+BC15</f>
        <v>278545.52</v>
      </c>
      <c r="E15" s="22">
        <v>80000</v>
      </c>
      <c r="F15" s="7">
        <v>1</v>
      </c>
      <c r="G15" s="22">
        <v>13000</v>
      </c>
      <c r="H15" s="32">
        <v>1</v>
      </c>
      <c r="I15" s="22">
        <v>46000</v>
      </c>
      <c r="J15" s="9">
        <v>8</v>
      </c>
      <c r="K15" s="22">
        <v>0</v>
      </c>
      <c r="L15" s="33">
        <v>0</v>
      </c>
      <c r="M15" s="22">
        <v>3200</v>
      </c>
      <c r="N15" s="33">
        <v>4</v>
      </c>
      <c r="O15" s="34">
        <v>0</v>
      </c>
      <c r="P15" s="33">
        <v>0</v>
      </c>
      <c r="Q15" s="22">
        <f>8400+8400</f>
        <v>16800</v>
      </c>
      <c r="R15" s="45">
        <v>14</v>
      </c>
      <c r="S15" s="22">
        <v>0</v>
      </c>
      <c r="T15" s="32">
        <v>0</v>
      </c>
      <c r="U15" s="22">
        <v>2848.52</v>
      </c>
      <c r="V15" s="32">
        <v>3</v>
      </c>
      <c r="W15" s="22">
        <v>14000</v>
      </c>
      <c r="X15" s="7">
        <v>1</v>
      </c>
      <c r="Y15" s="5">
        <v>0</v>
      </c>
      <c r="Z15" s="7">
        <v>0</v>
      </c>
      <c r="AA15" s="22">
        <v>0</v>
      </c>
      <c r="AB15" s="9">
        <v>0</v>
      </c>
      <c r="AC15" s="34">
        <v>3507</v>
      </c>
      <c r="AD15" s="9">
        <v>2</v>
      </c>
      <c r="AE15" s="22">
        <v>0</v>
      </c>
      <c r="AF15" s="9">
        <v>0</v>
      </c>
      <c r="AG15" s="22">
        <v>18979.8</v>
      </c>
      <c r="AH15" s="9">
        <v>2</v>
      </c>
      <c r="AI15" s="22">
        <v>0</v>
      </c>
      <c r="AJ15" s="9">
        <v>0</v>
      </c>
      <c r="AK15" s="34">
        <v>0</v>
      </c>
      <c r="AL15" s="7">
        <v>0</v>
      </c>
      <c r="AM15" s="22">
        <v>2788.2</v>
      </c>
      <c r="AN15" s="9">
        <v>10</v>
      </c>
      <c r="AO15" s="22">
        <v>13420</v>
      </c>
      <c r="AP15" s="7">
        <v>1</v>
      </c>
      <c r="AQ15" s="22">
        <v>0</v>
      </c>
      <c r="AR15" s="7">
        <v>0</v>
      </c>
      <c r="AS15" s="22">
        <v>0</v>
      </c>
      <c r="AT15" s="7">
        <v>0</v>
      </c>
      <c r="AU15" s="22">
        <v>0</v>
      </c>
      <c r="AV15" s="7">
        <v>0</v>
      </c>
      <c r="AW15" s="22">
        <v>0</v>
      </c>
      <c r="AX15" s="7">
        <v>0</v>
      </c>
      <c r="AY15" s="22">
        <v>32000</v>
      </c>
      <c r="AZ15" s="7">
        <v>1</v>
      </c>
      <c r="BA15" s="22">
        <v>0</v>
      </c>
      <c r="BB15" s="7">
        <v>0</v>
      </c>
      <c r="BC15" s="22">
        <v>32002</v>
      </c>
      <c r="BD15" s="7">
        <v>24</v>
      </c>
      <c r="BE15" s="5">
        <v>0</v>
      </c>
      <c r="BF15" s="7">
        <v>0</v>
      </c>
      <c r="BG15" s="5">
        <v>0</v>
      </c>
      <c r="BH15" s="7">
        <v>0</v>
      </c>
      <c r="BI15" s="22">
        <f t="shared" si="0"/>
        <v>278545.52</v>
      </c>
      <c r="BJ15" s="116">
        <f t="shared" si="1"/>
        <v>278545.52</v>
      </c>
    </row>
    <row r="16" spans="1:62" s="2" customFormat="1" ht="12.95" customHeight="1" x14ac:dyDescent="0.2">
      <c r="A16" s="1">
        <v>11</v>
      </c>
      <c r="B16" s="60" t="s">
        <v>84</v>
      </c>
      <c r="C16" s="69">
        <v>3334.57</v>
      </c>
      <c r="D16" s="5">
        <f>I16+M16+O16+U16+W16+Y16+AC16+AG16+AK16+AM16+AO16+AU16</f>
        <v>278929.76</v>
      </c>
      <c r="E16" s="22">
        <v>0</v>
      </c>
      <c r="F16" s="7">
        <v>0</v>
      </c>
      <c r="G16" s="22">
        <v>0</v>
      </c>
      <c r="H16" s="32">
        <v>0</v>
      </c>
      <c r="I16" s="22">
        <f>46000+11500</f>
        <v>57500</v>
      </c>
      <c r="J16" s="9">
        <v>5</v>
      </c>
      <c r="K16" s="22">
        <v>0</v>
      </c>
      <c r="L16" s="9">
        <v>0</v>
      </c>
      <c r="M16" s="22">
        <f>3259</f>
        <v>3259</v>
      </c>
      <c r="N16" s="33">
        <v>5</v>
      </c>
      <c r="O16" s="34">
        <f>36946+72215</f>
        <v>109161</v>
      </c>
      <c r="P16" s="33">
        <v>109</v>
      </c>
      <c r="Q16" s="22">
        <v>0</v>
      </c>
      <c r="R16" s="32">
        <v>0</v>
      </c>
      <c r="S16" s="22">
        <v>0</v>
      </c>
      <c r="T16" s="32">
        <v>0</v>
      </c>
      <c r="U16" s="22">
        <v>2848.52</v>
      </c>
      <c r="V16" s="32">
        <v>3</v>
      </c>
      <c r="W16" s="22">
        <v>28000</v>
      </c>
      <c r="X16" s="7">
        <v>2</v>
      </c>
      <c r="Y16" s="5">
        <v>7110</v>
      </c>
      <c r="Z16" s="7">
        <v>4</v>
      </c>
      <c r="AA16" s="22">
        <v>0</v>
      </c>
      <c r="AB16" s="9">
        <v>0</v>
      </c>
      <c r="AC16" s="34">
        <v>8080</v>
      </c>
      <c r="AD16" s="9">
        <v>2</v>
      </c>
      <c r="AE16" s="22">
        <v>0</v>
      </c>
      <c r="AF16" s="9">
        <v>0</v>
      </c>
      <c r="AG16" s="22">
        <v>9489.9</v>
      </c>
      <c r="AH16" s="9">
        <v>1</v>
      </c>
      <c r="AI16" s="22">
        <v>0</v>
      </c>
      <c r="AJ16" s="9">
        <v>1</v>
      </c>
      <c r="AK16" s="34">
        <v>9419.2000000000007</v>
      </c>
      <c r="AL16" s="7">
        <v>2</v>
      </c>
      <c r="AM16" s="22">
        <v>2230.56</v>
      </c>
      <c r="AN16" s="9">
        <v>8</v>
      </c>
      <c r="AO16" s="22">
        <v>13000</v>
      </c>
      <c r="AP16" s="7">
        <v>1</v>
      </c>
      <c r="AQ16" s="22">
        <v>0</v>
      </c>
      <c r="AR16" s="7">
        <v>0</v>
      </c>
      <c r="AS16" s="22">
        <v>0</v>
      </c>
      <c r="AT16" s="32" t="s">
        <v>30</v>
      </c>
      <c r="AU16" s="22">
        <v>28831.58</v>
      </c>
      <c r="AV16" s="7">
        <v>5</v>
      </c>
      <c r="AW16" s="22">
        <v>0</v>
      </c>
      <c r="AX16" s="7">
        <v>0</v>
      </c>
      <c r="AY16" s="22">
        <v>0</v>
      </c>
      <c r="AZ16" s="7">
        <v>0</v>
      </c>
      <c r="BA16" s="22">
        <v>0</v>
      </c>
      <c r="BB16" s="7">
        <v>0</v>
      </c>
      <c r="BC16" s="22">
        <v>0</v>
      </c>
      <c r="BD16" s="7">
        <v>0</v>
      </c>
      <c r="BE16" s="5">
        <v>0</v>
      </c>
      <c r="BF16" s="7">
        <v>0</v>
      </c>
      <c r="BG16" s="5">
        <v>0</v>
      </c>
      <c r="BH16" s="7">
        <v>0</v>
      </c>
      <c r="BI16" s="22">
        <f t="shared" si="0"/>
        <v>271819.76</v>
      </c>
      <c r="BJ16" s="116">
        <f t="shared" si="1"/>
        <v>278929.76</v>
      </c>
    </row>
    <row r="17" spans="1:63" s="2" customFormat="1" ht="12.95" customHeight="1" x14ac:dyDescent="0.2">
      <c r="A17" s="1">
        <v>12</v>
      </c>
      <c r="B17" s="60" t="s">
        <v>85</v>
      </c>
      <c r="C17" s="69">
        <v>9992.84</v>
      </c>
      <c r="D17" s="4">
        <f>E17+G17+O17+Q17+U17+W17+AA17+AE17+AG17+AK17+AM17+AO17+AQ17</f>
        <v>838500.02</v>
      </c>
      <c r="E17" s="22">
        <v>140006</v>
      </c>
      <c r="F17" s="7">
        <v>2</v>
      </c>
      <c r="G17" s="22">
        <v>31998</v>
      </c>
      <c r="H17" s="7">
        <v>3</v>
      </c>
      <c r="I17" s="22">
        <v>0</v>
      </c>
      <c r="J17" s="9">
        <v>0</v>
      </c>
      <c r="K17" s="22">
        <v>0</v>
      </c>
      <c r="L17" s="9">
        <v>0</v>
      </c>
      <c r="M17" s="22">
        <v>0</v>
      </c>
      <c r="N17" s="33">
        <v>0</v>
      </c>
      <c r="O17" s="34">
        <v>40400</v>
      </c>
      <c r="P17" s="33">
        <v>33.6</v>
      </c>
      <c r="Q17" s="22">
        <v>75600</v>
      </c>
      <c r="R17" s="45">
        <v>66</v>
      </c>
      <c r="S17" s="22">
        <v>0</v>
      </c>
      <c r="T17" s="32">
        <v>0</v>
      </c>
      <c r="U17" s="22">
        <v>65543.100000000006</v>
      </c>
      <c r="V17" s="32">
        <v>69</v>
      </c>
      <c r="W17" s="22">
        <v>16000</v>
      </c>
      <c r="X17" s="32">
        <v>1</v>
      </c>
      <c r="Y17" s="4">
        <v>0</v>
      </c>
      <c r="Z17" s="32">
        <v>0</v>
      </c>
      <c r="AA17" s="22">
        <v>31999</v>
      </c>
      <c r="AB17" s="9">
        <v>8</v>
      </c>
      <c r="AC17" s="34">
        <v>0</v>
      </c>
      <c r="AD17" s="33">
        <v>0</v>
      </c>
      <c r="AE17" s="22">
        <v>237521</v>
      </c>
      <c r="AF17" s="33">
        <v>5</v>
      </c>
      <c r="AG17" s="22">
        <f>520+8990+645+340+45555.76+2208+28101.66+1328.94</f>
        <v>87689.36</v>
      </c>
      <c r="AH17" s="9">
        <v>31</v>
      </c>
      <c r="AI17" s="22">
        <v>0</v>
      </c>
      <c r="AJ17" s="9">
        <v>1</v>
      </c>
      <c r="AK17" s="34">
        <v>1767</v>
      </c>
      <c r="AL17" s="7">
        <v>1</v>
      </c>
      <c r="AM17" s="22">
        <v>5018.76</v>
      </c>
      <c r="AN17" s="9">
        <v>18</v>
      </c>
      <c r="AO17" s="22">
        <v>29952.799999999999</v>
      </c>
      <c r="AP17" s="32">
        <v>1</v>
      </c>
      <c r="AQ17" s="22">
        <v>75005</v>
      </c>
      <c r="AR17" s="7">
        <v>5</v>
      </c>
      <c r="AS17" s="22">
        <v>0</v>
      </c>
      <c r="AT17" s="7">
        <v>0</v>
      </c>
      <c r="AU17" s="22">
        <v>0</v>
      </c>
      <c r="AV17" s="7">
        <v>0</v>
      </c>
      <c r="AW17" s="22">
        <v>0</v>
      </c>
      <c r="AX17" s="7">
        <v>0</v>
      </c>
      <c r="AY17" s="22">
        <v>0</v>
      </c>
      <c r="AZ17" s="7">
        <v>0</v>
      </c>
      <c r="BA17" s="22">
        <v>0</v>
      </c>
      <c r="BB17" s="7" t="s">
        <v>32</v>
      </c>
      <c r="BC17" s="22">
        <v>0</v>
      </c>
      <c r="BD17" s="7">
        <v>0</v>
      </c>
      <c r="BE17" s="5">
        <v>0</v>
      </c>
      <c r="BF17" s="7">
        <v>0</v>
      </c>
      <c r="BG17" s="5">
        <v>0</v>
      </c>
      <c r="BH17" s="7">
        <v>0</v>
      </c>
      <c r="BI17" s="22">
        <f t="shared" si="0"/>
        <v>838500.02</v>
      </c>
      <c r="BJ17" s="116">
        <f t="shared" si="1"/>
        <v>838500.02</v>
      </c>
    </row>
    <row r="18" spans="1:63" s="2" customFormat="1" ht="12.95" customHeight="1" x14ac:dyDescent="0.2">
      <c r="A18" s="1">
        <v>13</v>
      </c>
      <c r="B18" s="60" t="s">
        <v>86</v>
      </c>
      <c r="C18" s="69">
        <v>3378.5</v>
      </c>
      <c r="D18" s="4">
        <f>E18+G18+O18+Q18+W18+Y18+AM18+AO18</f>
        <v>282805.65999999997</v>
      </c>
      <c r="E18" s="22">
        <v>82528</v>
      </c>
      <c r="F18" s="32" t="s">
        <v>33</v>
      </c>
      <c r="G18" s="22">
        <v>5000</v>
      </c>
      <c r="H18" s="7">
        <v>1</v>
      </c>
      <c r="I18" s="22">
        <v>0</v>
      </c>
      <c r="J18" s="9">
        <v>0</v>
      </c>
      <c r="K18" s="22">
        <v>0</v>
      </c>
      <c r="L18" s="9">
        <v>0</v>
      </c>
      <c r="M18" s="22">
        <v>0</v>
      </c>
      <c r="N18" s="33">
        <v>0</v>
      </c>
      <c r="O18" s="34">
        <v>69600</v>
      </c>
      <c r="P18" s="33">
        <v>58</v>
      </c>
      <c r="Q18" s="22">
        <v>38399</v>
      </c>
      <c r="R18" s="45">
        <v>38.4</v>
      </c>
      <c r="S18" s="22">
        <v>0</v>
      </c>
      <c r="T18" s="7">
        <v>0</v>
      </c>
      <c r="U18" s="22">
        <v>0</v>
      </c>
      <c r="V18" s="32">
        <v>0</v>
      </c>
      <c r="W18" s="22">
        <v>60000</v>
      </c>
      <c r="X18" s="7">
        <v>4</v>
      </c>
      <c r="Y18" s="7">
        <v>10154</v>
      </c>
      <c r="Z18" s="7">
        <v>7</v>
      </c>
      <c r="AA18" s="22">
        <v>0</v>
      </c>
      <c r="AB18" s="9">
        <v>0</v>
      </c>
      <c r="AC18" s="34">
        <v>0</v>
      </c>
      <c r="AD18" s="9">
        <v>0</v>
      </c>
      <c r="AE18" s="22">
        <v>0</v>
      </c>
      <c r="AF18" s="9">
        <v>0</v>
      </c>
      <c r="AG18" s="22">
        <v>0</v>
      </c>
      <c r="AH18" s="9">
        <v>0</v>
      </c>
      <c r="AI18" s="22">
        <v>0</v>
      </c>
      <c r="AJ18" s="9">
        <v>0</v>
      </c>
      <c r="AK18" s="34">
        <v>0</v>
      </c>
      <c r="AL18" s="7">
        <v>0</v>
      </c>
      <c r="AM18" s="22">
        <v>3624.66</v>
      </c>
      <c r="AN18" s="9">
        <v>13</v>
      </c>
      <c r="AO18" s="22">
        <v>13500</v>
      </c>
      <c r="AP18" s="7">
        <v>1</v>
      </c>
      <c r="AQ18" s="22">
        <v>0</v>
      </c>
      <c r="AR18" s="7">
        <v>0</v>
      </c>
      <c r="AS18" s="22">
        <v>0</v>
      </c>
      <c r="AT18" s="7">
        <v>0</v>
      </c>
      <c r="AU18" s="22">
        <v>0</v>
      </c>
      <c r="AV18" s="7">
        <v>0</v>
      </c>
      <c r="AW18" s="22">
        <v>0</v>
      </c>
      <c r="AX18" s="7">
        <v>0</v>
      </c>
      <c r="AY18" s="22">
        <v>0</v>
      </c>
      <c r="AZ18" s="7">
        <v>0</v>
      </c>
      <c r="BA18" s="22">
        <v>0</v>
      </c>
      <c r="BB18" s="7">
        <v>0</v>
      </c>
      <c r="BC18" s="22">
        <v>0</v>
      </c>
      <c r="BD18" s="7">
        <v>0</v>
      </c>
      <c r="BE18" s="5">
        <v>0</v>
      </c>
      <c r="BF18" s="7">
        <v>0</v>
      </c>
      <c r="BG18" s="5">
        <v>0</v>
      </c>
      <c r="BH18" s="7">
        <v>0</v>
      </c>
      <c r="BI18" s="22">
        <f t="shared" si="0"/>
        <v>272651.66000000003</v>
      </c>
      <c r="BJ18" s="116">
        <f t="shared" si="1"/>
        <v>282805.65999999997</v>
      </c>
    </row>
    <row r="19" spans="1:63" s="2" customFormat="1" ht="12.95" customHeight="1" x14ac:dyDescent="0.2">
      <c r="A19" s="1">
        <v>14</v>
      </c>
      <c r="B19" s="60" t="s">
        <v>87</v>
      </c>
      <c r="C19" s="69">
        <v>3362.1</v>
      </c>
      <c r="D19" s="5">
        <f>I19+M19+Q19+W19+AG19+AM19+AO19</f>
        <v>279426.62</v>
      </c>
      <c r="E19" s="22">
        <v>0</v>
      </c>
      <c r="F19" s="7">
        <v>0</v>
      </c>
      <c r="G19" s="22">
        <v>0</v>
      </c>
      <c r="H19" s="32">
        <v>0</v>
      </c>
      <c r="I19" s="22">
        <v>120000</v>
      </c>
      <c r="J19" s="9">
        <v>16</v>
      </c>
      <c r="K19" s="22">
        <v>0</v>
      </c>
      <c r="L19" s="33">
        <v>0</v>
      </c>
      <c r="M19" s="22">
        <v>9601</v>
      </c>
      <c r="N19" s="33">
        <v>16</v>
      </c>
      <c r="O19" s="34">
        <v>0</v>
      </c>
      <c r="P19" s="33">
        <v>0</v>
      </c>
      <c r="Q19" s="22">
        <v>75600</v>
      </c>
      <c r="R19" s="45">
        <v>63</v>
      </c>
      <c r="S19" s="22">
        <v>0</v>
      </c>
      <c r="T19" s="7">
        <v>0</v>
      </c>
      <c r="U19" s="22">
        <v>0</v>
      </c>
      <c r="V19" s="32">
        <v>0</v>
      </c>
      <c r="W19" s="22">
        <v>60000</v>
      </c>
      <c r="X19" s="7">
        <v>4</v>
      </c>
      <c r="Y19" s="5">
        <v>0</v>
      </c>
      <c r="Z19" s="7">
        <v>0</v>
      </c>
      <c r="AA19" s="22">
        <v>0</v>
      </c>
      <c r="AB19" s="9">
        <v>0</v>
      </c>
      <c r="AC19" s="34">
        <v>0</v>
      </c>
      <c r="AD19" s="9">
        <v>0</v>
      </c>
      <c r="AE19" s="22">
        <v>0</v>
      </c>
      <c r="AF19" s="9">
        <v>0</v>
      </c>
      <c r="AG19" s="22">
        <v>1190</v>
      </c>
      <c r="AH19" s="9">
        <v>1</v>
      </c>
      <c r="AI19" s="22">
        <v>0</v>
      </c>
      <c r="AJ19" s="9">
        <v>0</v>
      </c>
      <c r="AK19" s="34">
        <v>0</v>
      </c>
      <c r="AL19" s="7">
        <v>0</v>
      </c>
      <c r="AM19" s="22">
        <v>1951.74</v>
      </c>
      <c r="AN19" s="9">
        <v>7</v>
      </c>
      <c r="AO19" s="22">
        <v>11083.88</v>
      </c>
      <c r="AP19" s="7">
        <v>1</v>
      </c>
      <c r="AQ19" s="22">
        <v>0</v>
      </c>
      <c r="AR19" s="32">
        <v>0</v>
      </c>
      <c r="AS19" s="22">
        <v>0</v>
      </c>
      <c r="AT19" s="7">
        <v>0</v>
      </c>
      <c r="AU19" s="22">
        <v>0</v>
      </c>
      <c r="AV19" s="7">
        <v>0</v>
      </c>
      <c r="AW19" s="22">
        <v>0</v>
      </c>
      <c r="AX19" s="7">
        <v>0</v>
      </c>
      <c r="AY19" s="22">
        <v>0</v>
      </c>
      <c r="AZ19" s="7">
        <v>0</v>
      </c>
      <c r="BA19" s="22">
        <v>0</v>
      </c>
      <c r="BB19" s="7">
        <v>0</v>
      </c>
      <c r="BC19" s="22">
        <v>0</v>
      </c>
      <c r="BD19" s="7">
        <v>0</v>
      </c>
      <c r="BE19" s="5">
        <v>0</v>
      </c>
      <c r="BF19" s="7">
        <v>0</v>
      </c>
      <c r="BG19" s="5">
        <v>0</v>
      </c>
      <c r="BH19" s="7">
        <v>0</v>
      </c>
      <c r="BI19" s="22">
        <f t="shared" si="0"/>
        <v>279426.62</v>
      </c>
      <c r="BJ19" s="116">
        <f t="shared" si="1"/>
        <v>279426.62</v>
      </c>
    </row>
    <row r="20" spans="1:63" s="2" customFormat="1" ht="12.95" customHeight="1" x14ac:dyDescent="0.2">
      <c r="A20" s="1">
        <v>15</v>
      </c>
      <c r="B20" s="60" t="s">
        <v>88</v>
      </c>
      <c r="C20" s="68">
        <v>3390.9</v>
      </c>
      <c r="D20" s="4">
        <f>E20+I20+O20+Q20+U20+W20+AM20+AO20</f>
        <v>284819.62</v>
      </c>
      <c r="E20" s="22">
        <f>58724+11001</f>
        <v>69725</v>
      </c>
      <c r="F20" s="7">
        <v>1</v>
      </c>
      <c r="G20" s="22">
        <v>0</v>
      </c>
      <c r="H20" s="32">
        <v>0</v>
      </c>
      <c r="I20" s="22">
        <v>120000</v>
      </c>
      <c r="J20" s="9">
        <v>16</v>
      </c>
      <c r="K20" s="22">
        <v>0</v>
      </c>
      <c r="L20" s="9">
        <v>0</v>
      </c>
      <c r="M20" s="22">
        <v>0</v>
      </c>
      <c r="N20" s="33">
        <v>0</v>
      </c>
      <c r="O20" s="34">
        <v>10483</v>
      </c>
      <c r="P20" s="33">
        <v>105</v>
      </c>
      <c r="Q20" s="22">
        <v>18151</v>
      </c>
      <c r="R20" s="45">
        <v>18</v>
      </c>
      <c r="S20" s="22">
        <v>0</v>
      </c>
      <c r="T20" s="32">
        <v>0</v>
      </c>
      <c r="U20" s="22">
        <v>21845.34</v>
      </c>
      <c r="V20" s="32">
        <v>23</v>
      </c>
      <c r="W20" s="22">
        <v>30000</v>
      </c>
      <c r="X20" s="7">
        <v>2</v>
      </c>
      <c r="Y20" s="5">
        <v>0</v>
      </c>
      <c r="Z20" s="7">
        <v>0</v>
      </c>
      <c r="AA20" s="22">
        <v>0</v>
      </c>
      <c r="AB20" s="9">
        <v>0</v>
      </c>
      <c r="AC20" s="34">
        <v>0</v>
      </c>
      <c r="AD20" s="9">
        <v>0</v>
      </c>
      <c r="AE20" s="22">
        <v>0</v>
      </c>
      <c r="AF20" s="9">
        <v>0</v>
      </c>
      <c r="AG20" s="22">
        <v>0</v>
      </c>
      <c r="AH20" s="9">
        <v>0</v>
      </c>
      <c r="AI20" s="22">
        <v>0</v>
      </c>
      <c r="AJ20" s="9">
        <v>0</v>
      </c>
      <c r="AK20" s="34">
        <v>0</v>
      </c>
      <c r="AL20" s="7">
        <v>0</v>
      </c>
      <c r="AM20" s="22">
        <v>1115.28</v>
      </c>
      <c r="AN20" s="9">
        <v>4</v>
      </c>
      <c r="AO20" s="22">
        <v>13500</v>
      </c>
      <c r="AP20" s="7">
        <v>1</v>
      </c>
      <c r="AQ20" s="22">
        <v>0</v>
      </c>
      <c r="AR20" s="7">
        <v>0</v>
      </c>
      <c r="AS20" s="22">
        <v>0</v>
      </c>
      <c r="AT20" s="7">
        <v>0</v>
      </c>
      <c r="AU20" s="22">
        <v>0</v>
      </c>
      <c r="AV20" s="7">
        <v>0</v>
      </c>
      <c r="AW20" s="22">
        <v>0</v>
      </c>
      <c r="AX20" s="7">
        <v>0</v>
      </c>
      <c r="AY20" s="22">
        <v>0</v>
      </c>
      <c r="AZ20" s="7">
        <v>0</v>
      </c>
      <c r="BA20" s="22">
        <v>0</v>
      </c>
      <c r="BB20" s="7">
        <v>0</v>
      </c>
      <c r="BC20" s="22">
        <v>0</v>
      </c>
      <c r="BD20" s="7">
        <v>0</v>
      </c>
      <c r="BE20" s="5">
        <v>0</v>
      </c>
      <c r="BF20" s="7">
        <v>0</v>
      </c>
      <c r="BG20" s="5">
        <v>0</v>
      </c>
      <c r="BH20" s="7">
        <v>0</v>
      </c>
      <c r="BI20" s="22">
        <f t="shared" si="0"/>
        <v>284819.62</v>
      </c>
      <c r="BJ20" s="116">
        <f t="shared" si="1"/>
        <v>284819.62</v>
      </c>
    </row>
    <row r="21" spans="1:63" s="2" customFormat="1" ht="12.95" customHeight="1" x14ac:dyDescent="0.2">
      <c r="A21" s="1">
        <v>16</v>
      </c>
      <c r="B21" s="60" t="s">
        <v>89</v>
      </c>
      <c r="C21" s="68">
        <v>3407.46</v>
      </c>
      <c r="D21" s="14">
        <f>G21+I21+M21+Q21+U21+W21+AM21+AO21+BC21</f>
        <v>285543.10000000003</v>
      </c>
      <c r="E21" s="22">
        <v>0</v>
      </c>
      <c r="F21" s="7">
        <v>0</v>
      </c>
      <c r="G21" s="22">
        <v>11193</v>
      </c>
      <c r="H21" s="32">
        <v>1</v>
      </c>
      <c r="I21" s="22">
        <v>120000</v>
      </c>
      <c r="J21" s="9">
        <v>16</v>
      </c>
      <c r="K21" s="22">
        <v>0</v>
      </c>
      <c r="L21" s="33">
        <v>0</v>
      </c>
      <c r="M21" s="22">
        <v>7996</v>
      </c>
      <c r="N21" s="33">
        <v>16</v>
      </c>
      <c r="O21" s="34">
        <v>0</v>
      </c>
      <c r="P21" s="33">
        <v>0</v>
      </c>
      <c r="Q21" s="22">
        <v>38399</v>
      </c>
      <c r="R21" s="45">
        <v>38.4</v>
      </c>
      <c r="S21" s="22">
        <v>0</v>
      </c>
      <c r="T21" s="32">
        <v>0</v>
      </c>
      <c r="U21" s="22">
        <v>15197.22</v>
      </c>
      <c r="V21" s="32">
        <v>16</v>
      </c>
      <c r="W21" s="22">
        <f>30000+30000</f>
        <v>60000</v>
      </c>
      <c r="X21" s="7">
        <v>4</v>
      </c>
      <c r="Y21" s="5">
        <v>0</v>
      </c>
      <c r="Z21" s="7">
        <v>0</v>
      </c>
      <c r="AA21" s="22">
        <v>0</v>
      </c>
      <c r="AB21" s="9">
        <v>0</v>
      </c>
      <c r="AC21" s="34">
        <v>0</v>
      </c>
      <c r="AD21" s="9">
        <v>0</v>
      </c>
      <c r="AE21" s="22">
        <v>0</v>
      </c>
      <c r="AF21" s="9">
        <v>0</v>
      </c>
      <c r="AG21" s="22">
        <v>0</v>
      </c>
      <c r="AH21" s="9">
        <v>0</v>
      </c>
      <c r="AI21" s="22">
        <v>0</v>
      </c>
      <c r="AJ21" s="9">
        <v>0</v>
      </c>
      <c r="AK21" s="34">
        <v>0</v>
      </c>
      <c r="AL21" s="7">
        <v>0</v>
      </c>
      <c r="AM21" s="22">
        <v>2788.2</v>
      </c>
      <c r="AN21" s="9">
        <v>10</v>
      </c>
      <c r="AO21" s="22">
        <v>13347.68</v>
      </c>
      <c r="AP21" s="7">
        <v>1</v>
      </c>
      <c r="AQ21" s="22">
        <v>0</v>
      </c>
      <c r="AR21" s="7">
        <v>0</v>
      </c>
      <c r="AS21" s="22">
        <v>0</v>
      </c>
      <c r="AT21" s="7">
        <v>0</v>
      </c>
      <c r="AU21" s="22">
        <v>0</v>
      </c>
      <c r="AV21" s="7">
        <v>0</v>
      </c>
      <c r="AW21" s="22">
        <v>0</v>
      </c>
      <c r="AX21" s="7">
        <v>0</v>
      </c>
      <c r="AY21" s="22">
        <v>0</v>
      </c>
      <c r="AZ21" s="7">
        <v>0</v>
      </c>
      <c r="BA21" s="22">
        <v>0</v>
      </c>
      <c r="BB21" s="7">
        <v>2</v>
      </c>
      <c r="BC21" s="22">
        <v>16622</v>
      </c>
      <c r="BD21" s="7">
        <v>10</v>
      </c>
      <c r="BE21" s="5">
        <v>0</v>
      </c>
      <c r="BF21" s="7">
        <v>0</v>
      </c>
      <c r="BG21" s="5">
        <v>0</v>
      </c>
      <c r="BH21" s="7">
        <v>0</v>
      </c>
      <c r="BI21" s="22">
        <f t="shared" si="0"/>
        <v>285543.10000000003</v>
      </c>
      <c r="BJ21" s="116">
        <f t="shared" si="1"/>
        <v>285543.09999999998</v>
      </c>
    </row>
    <row r="22" spans="1:63" s="2" customFormat="1" ht="12.95" customHeight="1" x14ac:dyDescent="0.2">
      <c r="A22" s="1">
        <v>17</v>
      </c>
      <c r="B22" s="60" t="s">
        <v>90</v>
      </c>
      <c r="C22" s="68">
        <v>3401.44</v>
      </c>
      <c r="D22" s="5">
        <f>I22+M22+W22+AM22+AO22+BG22</f>
        <v>285658.71999999997</v>
      </c>
      <c r="E22" s="22">
        <v>0</v>
      </c>
      <c r="F22" s="7">
        <v>0</v>
      </c>
      <c r="G22" s="22">
        <v>0</v>
      </c>
      <c r="H22" s="32">
        <v>0</v>
      </c>
      <c r="I22" s="22">
        <v>105000</v>
      </c>
      <c r="J22" s="9">
        <v>14</v>
      </c>
      <c r="K22" s="22">
        <v>0</v>
      </c>
      <c r="L22" s="9">
        <v>0</v>
      </c>
      <c r="M22" s="22">
        <v>16787</v>
      </c>
      <c r="N22" s="33">
        <v>30</v>
      </c>
      <c r="O22" s="34">
        <v>0</v>
      </c>
      <c r="P22" s="33">
        <v>0</v>
      </c>
      <c r="Q22" s="22">
        <v>0</v>
      </c>
      <c r="R22" s="32">
        <v>0</v>
      </c>
      <c r="S22" s="22">
        <v>0</v>
      </c>
      <c r="T22" s="32">
        <v>0</v>
      </c>
      <c r="U22" s="22">
        <v>0</v>
      </c>
      <c r="V22" s="32">
        <v>0</v>
      </c>
      <c r="W22" s="22">
        <v>60000</v>
      </c>
      <c r="X22" s="7">
        <v>4</v>
      </c>
      <c r="Y22" s="5">
        <v>0</v>
      </c>
      <c r="Z22" s="7">
        <v>0</v>
      </c>
      <c r="AA22" s="22">
        <v>0</v>
      </c>
      <c r="AB22" s="9">
        <v>0</v>
      </c>
      <c r="AC22" s="34">
        <v>0</v>
      </c>
      <c r="AD22" s="9">
        <v>0</v>
      </c>
      <c r="AE22" s="22">
        <v>0</v>
      </c>
      <c r="AF22" s="9">
        <v>0</v>
      </c>
      <c r="AG22" s="22">
        <v>0</v>
      </c>
      <c r="AH22" s="9">
        <v>0</v>
      </c>
      <c r="AI22" s="22">
        <v>0</v>
      </c>
      <c r="AJ22" s="9">
        <v>0</v>
      </c>
      <c r="AK22" s="34">
        <v>0</v>
      </c>
      <c r="AL22" s="7">
        <v>0</v>
      </c>
      <c r="AM22" s="22">
        <v>3345.72</v>
      </c>
      <c r="AN22" s="9">
        <v>12</v>
      </c>
      <c r="AO22" s="22">
        <v>13535</v>
      </c>
      <c r="AP22" s="7">
        <v>1</v>
      </c>
      <c r="AQ22" s="22">
        <v>0</v>
      </c>
      <c r="AR22" s="7">
        <v>0</v>
      </c>
      <c r="AS22" s="22">
        <v>0</v>
      </c>
      <c r="AT22" s="7">
        <v>0</v>
      </c>
      <c r="AU22" s="22">
        <v>0</v>
      </c>
      <c r="AV22" s="7">
        <v>0</v>
      </c>
      <c r="AW22" s="22">
        <v>0</v>
      </c>
      <c r="AX22" s="7">
        <v>0</v>
      </c>
      <c r="AY22" s="22">
        <v>0</v>
      </c>
      <c r="AZ22" s="7">
        <v>0</v>
      </c>
      <c r="BA22" s="22">
        <v>0</v>
      </c>
      <c r="BB22" s="7">
        <v>0</v>
      </c>
      <c r="BC22" s="22">
        <v>0</v>
      </c>
      <c r="BD22" s="7">
        <v>0</v>
      </c>
      <c r="BE22" s="1">
        <v>0</v>
      </c>
      <c r="BF22" s="7" t="s">
        <v>28</v>
      </c>
      <c r="BG22" s="14">
        <v>86991</v>
      </c>
      <c r="BH22" s="7">
        <v>25</v>
      </c>
      <c r="BI22" s="22">
        <f t="shared" si="0"/>
        <v>285683.71999999997</v>
      </c>
      <c r="BJ22" s="116">
        <f t="shared" si="1"/>
        <v>285658.71999999997</v>
      </c>
    </row>
    <row r="23" spans="1:63" s="2" customFormat="1" ht="12.95" customHeight="1" x14ac:dyDescent="0.2">
      <c r="A23" s="1">
        <v>18</v>
      </c>
      <c r="B23" s="60" t="s">
        <v>91</v>
      </c>
      <c r="C23" s="68">
        <v>3343.2</v>
      </c>
      <c r="D23" s="4">
        <f>E23+G23+I23+K23+M23+Q23+U23+W23+Y23+AM23+AO23</f>
        <v>280287.16000000003</v>
      </c>
      <c r="E23" s="22">
        <v>80003</v>
      </c>
      <c r="F23" s="7">
        <v>1</v>
      </c>
      <c r="G23" s="22">
        <v>12000</v>
      </c>
      <c r="H23" s="32">
        <v>1</v>
      </c>
      <c r="I23" s="22">
        <v>60000</v>
      </c>
      <c r="J23" s="33">
        <v>8</v>
      </c>
      <c r="K23" s="22">
        <v>6000</v>
      </c>
      <c r="L23" s="9">
        <v>2</v>
      </c>
      <c r="M23" s="22">
        <f>16002+4142</f>
        <v>20144</v>
      </c>
      <c r="N23" s="33">
        <v>40</v>
      </c>
      <c r="O23" s="34">
        <v>0</v>
      </c>
      <c r="P23" s="33">
        <v>0</v>
      </c>
      <c r="Q23" s="22">
        <v>19200</v>
      </c>
      <c r="R23" s="45">
        <v>17</v>
      </c>
      <c r="S23" s="22">
        <v>0</v>
      </c>
      <c r="T23" s="32">
        <v>0</v>
      </c>
      <c r="U23" s="22">
        <v>20913.14</v>
      </c>
      <c r="V23" s="32">
        <v>22</v>
      </c>
      <c r="W23" s="22">
        <v>44000</v>
      </c>
      <c r="X23" s="7">
        <v>3</v>
      </c>
      <c r="Y23" s="7">
        <v>1460</v>
      </c>
      <c r="Z23" s="7">
        <v>1</v>
      </c>
      <c r="AA23" s="22">
        <v>0</v>
      </c>
      <c r="AB23" s="9">
        <v>0</v>
      </c>
      <c r="AC23" s="34">
        <v>0</v>
      </c>
      <c r="AD23" s="9">
        <v>0</v>
      </c>
      <c r="AE23" s="22">
        <v>0</v>
      </c>
      <c r="AF23" s="9">
        <v>0</v>
      </c>
      <c r="AG23" s="34">
        <v>0</v>
      </c>
      <c r="AH23" s="9">
        <v>0</v>
      </c>
      <c r="AI23" s="34">
        <v>0</v>
      </c>
      <c r="AJ23" s="9">
        <v>0</v>
      </c>
      <c r="AK23" s="34">
        <v>0</v>
      </c>
      <c r="AL23" s="7">
        <v>0</v>
      </c>
      <c r="AM23" s="22">
        <v>3067.02</v>
      </c>
      <c r="AN23" s="9">
        <v>11</v>
      </c>
      <c r="AO23" s="22">
        <v>13500</v>
      </c>
      <c r="AP23" s="7">
        <v>1</v>
      </c>
      <c r="AQ23" s="22">
        <v>0</v>
      </c>
      <c r="AR23" s="7">
        <v>0</v>
      </c>
      <c r="AS23" s="22">
        <v>0</v>
      </c>
      <c r="AT23" s="7">
        <v>0</v>
      </c>
      <c r="AU23" s="22">
        <v>0</v>
      </c>
      <c r="AV23" s="7">
        <v>0</v>
      </c>
      <c r="AW23" s="22">
        <v>0</v>
      </c>
      <c r="AX23" s="7">
        <v>0</v>
      </c>
      <c r="AY23" s="22">
        <v>0</v>
      </c>
      <c r="AZ23" s="7">
        <v>0</v>
      </c>
      <c r="BA23" s="22">
        <v>0</v>
      </c>
      <c r="BB23" s="7">
        <v>0</v>
      </c>
      <c r="BC23" s="22">
        <v>0</v>
      </c>
      <c r="BD23" s="7">
        <v>0</v>
      </c>
      <c r="BE23" s="1">
        <v>0</v>
      </c>
      <c r="BF23" s="7">
        <v>0</v>
      </c>
      <c r="BG23" s="5">
        <v>0</v>
      </c>
      <c r="BH23" s="7">
        <v>0</v>
      </c>
      <c r="BI23" s="22">
        <f t="shared" si="0"/>
        <v>278827.16000000003</v>
      </c>
      <c r="BJ23" s="116">
        <f t="shared" si="1"/>
        <v>280287.16000000003</v>
      </c>
    </row>
    <row r="24" spans="1:63" s="2" customFormat="1" ht="12.95" customHeight="1" x14ac:dyDescent="0.2">
      <c r="A24" s="27">
        <v>19</v>
      </c>
      <c r="B24" s="61" t="s">
        <v>92</v>
      </c>
      <c r="C24" s="68">
        <v>3393.8</v>
      </c>
      <c r="D24" s="41">
        <f>G24+I24+M24+O24+Q24+S24+U24+W24+Y24+AM24+AO24</f>
        <v>284616.11999999994</v>
      </c>
      <c r="E24" s="36">
        <v>0</v>
      </c>
      <c r="F24" s="35">
        <v>1</v>
      </c>
      <c r="G24" s="36">
        <v>14001</v>
      </c>
      <c r="H24" s="37">
        <v>1</v>
      </c>
      <c r="I24" s="36">
        <f>120000+22500</f>
        <v>142500</v>
      </c>
      <c r="J24" s="38">
        <v>19</v>
      </c>
      <c r="K24" s="36">
        <v>0</v>
      </c>
      <c r="L24" s="39">
        <v>0</v>
      </c>
      <c r="M24" s="36">
        <v>9509</v>
      </c>
      <c r="N24" s="39">
        <v>19</v>
      </c>
      <c r="O24" s="36">
        <v>31400</v>
      </c>
      <c r="P24" s="44">
        <v>26.2</v>
      </c>
      <c r="Q24" s="36">
        <v>19200</v>
      </c>
      <c r="R24" s="46">
        <v>17</v>
      </c>
      <c r="S24" s="36">
        <v>10094</v>
      </c>
      <c r="T24" s="37">
        <v>14</v>
      </c>
      <c r="U24" s="36">
        <v>7596.84</v>
      </c>
      <c r="V24" s="37">
        <v>8</v>
      </c>
      <c r="W24" s="36">
        <v>30000</v>
      </c>
      <c r="X24" s="35">
        <v>2</v>
      </c>
      <c r="Y24" s="35">
        <v>2898</v>
      </c>
      <c r="Z24" s="35">
        <v>2</v>
      </c>
      <c r="AA24" s="36">
        <v>0</v>
      </c>
      <c r="AB24" s="38">
        <v>0</v>
      </c>
      <c r="AC24" s="36">
        <v>0</v>
      </c>
      <c r="AD24" s="38">
        <v>0</v>
      </c>
      <c r="AE24" s="36">
        <v>0</v>
      </c>
      <c r="AF24" s="38">
        <v>0</v>
      </c>
      <c r="AG24" s="40">
        <v>0</v>
      </c>
      <c r="AH24" s="38">
        <v>0</v>
      </c>
      <c r="AI24" s="40">
        <v>0</v>
      </c>
      <c r="AJ24" s="38">
        <v>0</v>
      </c>
      <c r="AK24" s="36">
        <v>0</v>
      </c>
      <c r="AL24" s="35">
        <v>0</v>
      </c>
      <c r="AM24" s="36">
        <v>3903.48</v>
      </c>
      <c r="AN24" s="38">
        <v>14</v>
      </c>
      <c r="AO24" s="36">
        <v>13513.8</v>
      </c>
      <c r="AP24" s="35">
        <v>1</v>
      </c>
      <c r="AQ24" s="36">
        <v>0</v>
      </c>
      <c r="AR24" s="35">
        <v>0</v>
      </c>
      <c r="AS24" s="36">
        <v>0</v>
      </c>
      <c r="AT24" s="35">
        <v>0</v>
      </c>
      <c r="AU24" s="36">
        <v>0</v>
      </c>
      <c r="AV24" s="35">
        <v>0</v>
      </c>
      <c r="AW24" s="36">
        <v>0</v>
      </c>
      <c r="AX24" s="35">
        <v>0</v>
      </c>
      <c r="AY24" s="36">
        <v>0</v>
      </c>
      <c r="AZ24" s="35">
        <v>0</v>
      </c>
      <c r="BA24" s="36">
        <v>0</v>
      </c>
      <c r="BB24" s="35">
        <v>0</v>
      </c>
      <c r="BC24" s="36">
        <v>0</v>
      </c>
      <c r="BD24" s="35">
        <v>0</v>
      </c>
      <c r="BE24" s="36">
        <v>0</v>
      </c>
      <c r="BF24" s="35">
        <v>0</v>
      </c>
      <c r="BG24" s="41">
        <v>0</v>
      </c>
      <c r="BH24" s="35">
        <v>0</v>
      </c>
      <c r="BI24" s="36">
        <f t="shared" si="0"/>
        <v>281718.11999999994</v>
      </c>
      <c r="BJ24" s="116">
        <f t="shared" si="1"/>
        <v>284616.11999999994</v>
      </c>
    </row>
    <row r="25" spans="1:63" s="74" customFormat="1" ht="12.95" customHeight="1" x14ac:dyDescent="0.2">
      <c r="A25" s="54"/>
      <c r="B25" s="70" t="s">
        <v>6</v>
      </c>
      <c r="C25" s="25">
        <f t="shared" ref="C25:K25" si="2">SUM(C6:C24)</f>
        <v>77220.390000000014</v>
      </c>
      <c r="D25" s="71">
        <f t="shared" si="2"/>
        <v>6469745.0399999991</v>
      </c>
      <c r="E25" s="25">
        <f t="shared" si="2"/>
        <v>1240270</v>
      </c>
      <c r="F25" s="72">
        <f t="shared" si="2"/>
        <v>12</v>
      </c>
      <c r="G25" s="25">
        <f t="shared" si="2"/>
        <v>163694</v>
      </c>
      <c r="H25" s="72">
        <f t="shared" si="2"/>
        <v>13</v>
      </c>
      <c r="I25" s="25">
        <f t="shared" si="2"/>
        <v>1247500</v>
      </c>
      <c r="J25" s="73">
        <f t="shared" si="2"/>
        <v>149</v>
      </c>
      <c r="K25" s="25">
        <f t="shared" si="2"/>
        <v>9100</v>
      </c>
      <c r="L25" s="73">
        <f t="shared" ref="L25:Q25" si="3">SUM(L6:L24)</f>
        <v>3</v>
      </c>
      <c r="M25" s="25">
        <f t="shared" si="3"/>
        <v>95175</v>
      </c>
      <c r="N25" s="51">
        <f t="shared" si="3"/>
        <v>172</v>
      </c>
      <c r="O25" s="25">
        <f t="shared" si="3"/>
        <v>422342</v>
      </c>
      <c r="P25" s="51">
        <f t="shared" si="3"/>
        <v>483.6</v>
      </c>
      <c r="Q25" s="25">
        <f t="shared" si="3"/>
        <v>358516</v>
      </c>
      <c r="R25" s="50">
        <f t="shared" ref="R25:X25" si="4">SUM(R6:R24)</f>
        <v>288.8</v>
      </c>
      <c r="S25" s="25">
        <f t="shared" si="4"/>
        <v>13699</v>
      </c>
      <c r="T25" s="72">
        <f t="shared" si="4"/>
        <v>19</v>
      </c>
      <c r="U25" s="25">
        <f t="shared" si="4"/>
        <v>323974.90000000002</v>
      </c>
      <c r="V25" s="72">
        <f t="shared" si="4"/>
        <v>341</v>
      </c>
      <c r="W25" s="25">
        <f t="shared" si="4"/>
        <v>748000</v>
      </c>
      <c r="X25" s="72">
        <f t="shared" si="4"/>
        <v>53</v>
      </c>
      <c r="Y25" s="72">
        <f>SUM(Y6:Y24)</f>
        <v>42128</v>
      </c>
      <c r="Z25" s="72">
        <f>SUM(Z6:Z24)</f>
        <v>28</v>
      </c>
      <c r="AA25" s="25">
        <f>SUM(AA6:AA24)</f>
        <v>31999</v>
      </c>
      <c r="AB25" s="73">
        <v>8</v>
      </c>
      <c r="AC25" s="25">
        <f t="shared" ref="AC25:AI25" si="5">SUM(AC6:AC24)</f>
        <v>11587</v>
      </c>
      <c r="AD25" s="73">
        <f t="shared" si="5"/>
        <v>4</v>
      </c>
      <c r="AE25" s="25">
        <f t="shared" si="5"/>
        <v>474644</v>
      </c>
      <c r="AF25" s="73">
        <f t="shared" si="5"/>
        <v>11</v>
      </c>
      <c r="AG25" s="25">
        <f t="shared" si="5"/>
        <v>316056.70999999996</v>
      </c>
      <c r="AH25" s="73">
        <f t="shared" si="5"/>
        <v>85</v>
      </c>
      <c r="AI25" s="25">
        <f t="shared" si="5"/>
        <v>0</v>
      </c>
      <c r="AJ25" s="73"/>
      <c r="AK25" s="25">
        <f t="shared" ref="AK25:AS25" si="6">SUM(AK6:AK24)</f>
        <v>58788.86</v>
      </c>
      <c r="AL25" s="72">
        <f t="shared" si="6"/>
        <v>9</v>
      </c>
      <c r="AM25" s="25">
        <f t="shared" si="6"/>
        <v>62176.68</v>
      </c>
      <c r="AN25" s="73">
        <f t="shared" si="6"/>
        <v>221</v>
      </c>
      <c r="AO25" s="25">
        <f t="shared" si="6"/>
        <v>313371.76</v>
      </c>
      <c r="AP25" s="72">
        <f t="shared" si="6"/>
        <v>17</v>
      </c>
      <c r="AQ25" s="25">
        <f t="shared" si="6"/>
        <v>139610</v>
      </c>
      <c r="AR25" s="72">
        <f t="shared" si="6"/>
        <v>10</v>
      </c>
      <c r="AS25" s="25">
        <f t="shared" si="6"/>
        <v>0</v>
      </c>
      <c r="AT25" s="72"/>
      <c r="AU25" s="25">
        <f>SUM(AU6:AU24)</f>
        <v>101023.13</v>
      </c>
      <c r="AV25" s="72">
        <f>SUM(AV6:AV24)</f>
        <v>15</v>
      </c>
      <c r="AW25" s="25">
        <f>SUM(AW6:AW24)</f>
        <v>53469</v>
      </c>
      <c r="AX25" s="72"/>
      <c r="AY25" s="25">
        <f>SUM(AY6:AY24)</f>
        <v>80000</v>
      </c>
      <c r="AZ25" s="72">
        <f>SUM(AZ6:AZ24)</f>
        <v>3</v>
      </c>
      <c r="BA25" s="25">
        <f>SUM(BA6:BA24)</f>
        <v>27005</v>
      </c>
      <c r="BB25" s="72">
        <v>10</v>
      </c>
      <c r="BC25" s="25">
        <f>SUM(BC6:BC24)</f>
        <v>48624</v>
      </c>
      <c r="BD25" s="72">
        <f>SUM(BD6:BD24)</f>
        <v>34</v>
      </c>
      <c r="BE25" s="54">
        <f>SUM(BE6:BE24)</f>
        <v>0</v>
      </c>
      <c r="BF25" s="72"/>
      <c r="BG25" s="71">
        <f>SUM(BG6:BG24)</f>
        <v>86991</v>
      </c>
      <c r="BH25" s="72">
        <f>SUM(BH6:BH24)</f>
        <v>25</v>
      </c>
      <c r="BI25" s="25">
        <f>SUM(BI6:BI24)</f>
        <v>6427642.0399999991</v>
      </c>
      <c r="BJ25" s="116">
        <f t="shared" si="1"/>
        <v>6469745.04</v>
      </c>
    </row>
    <row r="26" spans="1:63" s="67" customFormat="1" ht="50.25" customHeight="1" x14ac:dyDescent="0.2">
      <c r="A26" s="63"/>
      <c r="B26" s="64" t="s">
        <v>35</v>
      </c>
      <c r="C26" s="11"/>
      <c r="D26" s="32"/>
      <c r="E26" s="89" t="s">
        <v>38</v>
      </c>
      <c r="F26" s="89"/>
      <c r="G26" s="89" t="s">
        <v>38</v>
      </c>
      <c r="H26" s="89"/>
      <c r="I26" s="89" t="s">
        <v>16</v>
      </c>
      <c r="J26" s="89"/>
      <c r="K26" s="89" t="s">
        <v>16</v>
      </c>
      <c r="L26" s="89"/>
      <c r="M26" s="89" t="s">
        <v>38</v>
      </c>
      <c r="N26" s="89"/>
      <c r="O26" s="92" t="s">
        <v>48</v>
      </c>
      <c r="P26" s="93"/>
      <c r="Q26" s="92" t="s">
        <v>27</v>
      </c>
      <c r="R26" s="93"/>
      <c r="S26" s="94" t="s">
        <v>42</v>
      </c>
      <c r="T26" s="95"/>
      <c r="U26" s="89" t="s">
        <v>17</v>
      </c>
      <c r="V26" s="89"/>
      <c r="W26" s="89" t="s">
        <v>16</v>
      </c>
      <c r="X26" s="89"/>
      <c r="Y26" s="85"/>
      <c r="Z26" s="86"/>
      <c r="AA26" s="92" t="s">
        <v>26</v>
      </c>
      <c r="AB26" s="93"/>
      <c r="AC26" s="89" t="s">
        <v>38</v>
      </c>
      <c r="AD26" s="89"/>
      <c r="AE26" s="92" t="s">
        <v>26</v>
      </c>
      <c r="AF26" s="93"/>
      <c r="AG26" s="92" t="s">
        <v>52</v>
      </c>
      <c r="AH26" s="93"/>
      <c r="AI26" s="65"/>
      <c r="AJ26" s="33"/>
      <c r="AK26" s="89" t="s">
        <v>54</v>
      </c>
      <c r="AL26" s="89"/>
      <c r="AM26" s="89" t="s">
        <v>54</v>
      </c>
      <c r="AN26" s="89"/>
      <c r="AO26" s="92" t="s">
        <v>56</v>
      </c>
      <c r="AP26" s="93"/>
      <c r="AQ26" s="92" t="s">
        <v>26</v>
      </c>
      <c r="AR26" s="93"/>
      <c r="AS26" s="102"/>
      <c r="AT26" s="103"/>
      <c r="AU26" s="108" t="s">
        <v>58</v>
      </c>
      <c r="AV26" s="109"/>
      <c r="AW26" s="89" t="s">
        <v>38</v>
      </c>
      <c r="AX26" s="89"/>
      <c r="AY26" s="92" t="s">
        <v>60</v>
      </c>
      <c r="AZ26" s="93"/>
      <c r="BA26" s="89" t="s">
        <v>38</v>
      </c>
      <c r="BB26" s="89"/>
      <c r="BC26" s="92" t="s">
        <v>60</v>
      </c>
      <c r="BD26" s="93"/>
      <c r="BE26" s="112"/>
      <c r="BF26" s="113"/>
      <c r="BG26" s="85" t="s">
        <v>38</v>
      </c>
      <c r="BH26" s="86"/>
      <c r="BI26" s="66"/>
      <c r="BJ26" s="63"/>
    </row>
    <row r="27" spans="1:63" s="13" customFormat="1" ht="51.75" customHeight="1" x14ac:dyDescent="0.2">
      <c r="A27" s="10"/>
      <c r="B27" s="62" t="s">
        <v>36</v>
      </c>
      <c r="C27" s="12"/>
      <c r="D27" s="8"/>
      <c r="E27" s="89" t="s">
        <v>39</v>
      </c>
      <c r="F27" s="89"/>
      <c r="G27" s="89" t="s">
        <v>39</v>
      </c>
      <c r="H27" s="89"/>
      <c r="I27" s="96" t="s">
        <v>47</v>
      </c>
      <c r="J27" s="97"/>
      <c r="K27" s="96" t="s">
        <v>47</v>
      </c>
      <c r="L27" s="97"/>
      <c r="M27" s="89" t="s">
        <v>39</v>
      </c>
      <c r="N27" s="89"/>
      <c r="O27" s="85" t="s">
        <v>49</v>
      </c>
      <c r="P27" s="86"/>
      <c r="Q27" s="89" t="s">
        <v>46</v>
      </c>
      <c r="R27" s="89"/>
      <c r="S27" s="90" t="s">
        <v>44</v>
      </c>
      <c r="T27" s="91"/>
      <c r="U27" s="89" t="s">
        <v>45</v>
      </c>
      <c r="V27" s="89"/>
      <c r="W27" s="89" t="s">
        <v>51</v>
      </c>
      <c r="X27" s="89"/>
      <c r="Y27" s="85"/>
      <c r="Z27" s="86"/>
      <c r="AA27" s="89" t="s">
        <v>50</v>
      </c>
      <c r="AB27" s="89"/>
      <c r="AC27" s="89" t="s">
        <v>39</v>
      </c>
      <c r="AD27" s="89"/>
      <c r="AE27" s="89" t="s">
        <v>50</v>
      </c>
      <c r="AF27" s="89"/>
      <c r="AG27" s="96" t="s">
        <v>53</v>
      </c>
      <c r="AH27" s="97"/>
      <c r="AI27" s="17"/>
      <c r="AJ27" s="6"/>
      <c r="AK27" s="96" t="s">
        <v>55</v>
      </c>
      <c r="AL27" s="97"/>
      <c r="AM27" s="96" t="s">
        <v>55</v>
      </c>
      <c r="AN27" s="97"/>
      <c r="AO27" s="92" t="s">
        <v>57</v>
      </c>
      <c r="AP27" s="93"/>
      <c r="AQ27" s="89" t="s">
        <v>50</v>
      </c>
      <c r="AR27" s="89"/>
      <c r="AS27" s="104"/>
      <c r="AT27" s="105"/>
      <c r="AU27" s="110" t="s">
        <v>59</v>
      </c>
      <c r="AV27" s="111"/>
      <c r="AW27" s="89" t="s">
        <v>39</v>
      </c>
      <c r="AX27" s="89"/>
      <c r="AY27" s="89" t="s">
        <v>61</v>
      </c>
      <c r="AZ27" s="89"/>
      <c r="BA27" s="89" t="s">
        <v>39</v>
      </c>
      <c r="BB27" s="89"/>
      <c r="BC27" s="89" t="s">
        <v>61</v>
      </c>
      <c r="BD27" s="89"/>
      <c r="BE27" s="114"/>
      <c r="BF27" s="115"/>
      <c r="BG27" s="85" t="s">
        <v>39</v>
      </c>
      <c r="BH27" s="86"/>
      <c r="BI27" s="31"/>
      <c r="BJ27" s="10" t="s">
        <v>1</v>
      </c>
      <c r="BK27" s="13" t="s">
        <v>1</v>
      </c>
    </row>
    <row r="28" spans="1:63" s="2" customFormat="1" x14ac:dyDescent="0.2">
      <c r="A28" s="3"/>
      <c r="B28" s="3" t="s">
        <v>37</v>
      </c>
      <c r="C28" s="1"/>
      <c r="D28" s="30"/>
      <c r="E28" s="89" t="s">
        <v>40</v>
      </c>
      <c r="F28" s="89"/>
      <c r="G28" s="89" t="s">
        <v>40</v>
      </c>
      <c r="H28" s="89"/>
      <c r="I28" s="89" t="s">
        <v>41</v>
      </c>
      <c r="J28" s="89"/>
      <c r="K28" s="89" t="s">
        <v>41</v>
      </c>
      <c r="L28" s="89"/>
      <c r="M28" s="89" t="s">
        <v>40</v>
      </c>
      <c r="N28" s="89"/>
      <c r="O28" s="98"/>
      <c r="P28" s="99"/>
      <c r="Q28" s="89" t="s">
        <v>41</v>
      </c>
      <c r="R28" s="89"/>
      <c r="S28" s="89" t="s">
        <v>43</v>
      </c>
      <c r="T28" s="89"/>
      <c r="U28" s="89" t="s">
        <v>43</v>
      </c>
      <c r="V28" s="89"/>
      <c r="W28" s="89" t="s">
        <v>41</v>
      </c>
      <c r="X28" s="89"/>
      <c r="Y28" s="85"/>
      <c r="Z28" s="86"/>
      <c r="AA28" s="89" t="s">
        <v>41</v>
      </c>
      <c r="AB28" s="89"/>
      <c r="AC28" s="89" t="s">
        <v>40</v>
      </c>
      <c r="AD28" s="89"/>
      <c r="AE28" s="89" t="s">
        <v>40</v>
      </c>
      <c r="AF28" s="89"/>
      <c r="AG28" s="89" t="s">
        <v>41</v>
      </c>
      <c r="AH28" s="89"/>
      <c r="AI28" s="89" t="s">
        <v>40</v>
      </c>
      <c r="AJ28" s="89"/>
      <c r="AK28" s="89" t="s">
        <v>71</v>
      </c>
      <c r="AL28" s="89"/>
      <c r="AM28" s="89" t="s">
        <v>41</v>
      </c>
      <c r="AN28" s="89"/>
      <c r="AO28" s="89" t="s">
        <v>40</v>
      </c>
      <c r="AP28" s="89"/>
      <c r="AQ28" s="100" t="s">
        <v>41</v>
      </c>
      <c r="AR28" s="101"/>
      <c r="AS28" s="106"/>
      <c r="AT28" s="107"/>
      <c r="AU28" s="106"/>
      <c r="AV28" s="107"/>
      <c r="AW28" s="89" t="s">
        <v>40</v>
      </c>
      <c r="AX28" s="89"/>
      <c r="AY28" s="89" t="s">
        <v>40</v>
      </c>
      <c r="AZ28" s="89"/>
      <c r="BA28" s="89" t="s">
        <v>40</v>
      </c>
      <c r="BB28" s="89"/>
      <c r="BC28" s="89" t="s">
        <v>40</v>
      </c>
      <c r="BD28" s="89"/>
      <c r="BE28" s="100"/>
      <c r="BF28" s="101"/>
      <c r="BG28" s="85" t="s">
        <v>40</v>
      </c>
      <c r="BH28" s="86"/>
      <c r="BI28" s="3"/>
      <c r="BJ28" s="3"/>
    </row>
    <row r="29" spans="1:63" s="2" customFormat="1" x14ac:dyDescent="0.2">
      <c r="C29" s="26"/>
      <c r="D29" s="28"/>
      <c r="E29" s="20"/>
      <c r="F29" s="28"/>
      <c r="G29" s="20"/>
      <c r="H29" s="28"/>
      <c r="I29" s="20"/>
      <c r="J29" s="20"/>
      <c r="K29" s="20"/>
      <c r="L29" s="20"/>
      <c r="M29" s="20"/>
      <c r="N29" s="20"/>
      <c r="O29" s="20"/>
      <c r="P29" s="29"/>
      <c r="Q29" s="13"/>
      <c r="R29" s="19"/>
      <c r="T29" s="19"/>
      <c r="V29" s="19"/>
      <c r="X29" s="19"/>
      <c r="Y29" s="19"/>
      <c r="Z29" s="19"/>
      <c r="AA29" s="15"/>
      <c r="AP29" s="19"/>
      <c r="AR29" s="19"/>
      <c r="AS29" s="15"/>
      <c r="AT29" s="19"/>
      <c r="AU29" s="15"/>
      <c r="AV29" s="19"/>
      <c r="AW29" s="15"/>
      <c r="AX29" s="19"/>
      <c r="AY29" s="15"/>
      <c r="AZ29" s="19"/>
      <c r="BA29" s="15"/>
      <c r="BB29" s="19"/>
      <c r="BC29" s="15"/>
      <c r="BD29" s="19"/>
      <c r="BF29" s="19"/>
    </row>
    <row r="30" spans="1:63" x14ac:dyDescent="0.2">
      <c r="Q30" s="2"/>
      <c r="R30" s="19"/>
      <c r="S30" s="2"/>
      <c r="T30" s="19"/>
      <c r="U30" s="2"/>
      <c r="V30" s="19"/>
      <c r="W30" s="2"/>
      <c r="X30" s="19"/>
      <c r="Y30" s="19"/>
      <c r="Z30" s="19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19"/>
      <c r="AQ30" s="2"/>
      <c r="AR30" s="19"/>
      <c r="AS30" s="15"/>
      <c r="AT30" s="19"/>
      <c r="AU30" s="15"/>
      <c r="AV30" s="19"/>
      <c r="AW30" s="15"/>
      <c r="AX30" s="19" t="s">
        <v>1</v>
      </c>
      <c r="AY30" s="15"/>
      <c r="AZ30" s="19"/>
      <c r="BA30" s="15"/>
      <c r="BB30" s="19"/>
      <c r="BC30" s="15"/>
      <c r="BD30" s="19"/>
      <c r="BF30" s="19"/>
      <c r="BI30" s="2"/>
    </row>
    <row r="31" spans="1:63" x14ac:dyDescent="0.2">
      <c r="Q31" s="2"/>
      <c r="R31" s="19"/>
      <c r="S31" s="2"/>
      <c r="T31" s="19"/>
      <c r="U31" s="2"/>
      <c r="V31" s="19"/>
      <c r="W31" s="2"/>
      <c r="X31" s="19"/>
      <c r="Y31" s="19"/>
      <c r="Z31" s="19"/>
      <c r="AA31" s="2"/>
      <c r="AB31" s="2" t="s">
        <v>1</v>
      </c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19"/>
      <c r="AQ31" s="2"/>
      <c r="AR31" s="19"/>
      <c r="AS31" s="15"/>
      <c r="AT31" s="19"/>
      <c r="AU31" s="15"/>
      <c r="AV31" s="19"/>
      <c r="AW31" s="15"/>
      <c r="AX31" s="19"/>
      <c r="AY31" s="15"/>
      <c r="AZ31" s="19"/>
      <c r="BA31" s="15"/>
      <c r="BB31" s="19"/>
      <c r="BC31" s="15"/>
      <c r="BD31" s="19"/>
      <c r="BF31" s="19"/>
      <c r="BI31" s="2"/>
    </row>
  </sheetData>
  <mergeCells count="112">
    <mergeCell ref="AC4:AD4"/>
    <mergeCell ref="AE4:AF4"/>
    <mergeCell ref="AU4:AV4"/>
    <mergeCell ref="AQ4:AR4"/>
    <mergeCell ref="AO4:AP4"/>
    <mergeCell ref="AM4:AN4"/>
    <mergeCell ref="AK4:AL4"/>
    <mergeCell ref="AG4:AH4"/>
    <mergeCell ref="BG4:BH4"/>
    <mergeCell ref="BE26:BF26"/>
    <mergeCell ref="BE27:BF27"/>
    <mergeCell ref="BE28:BF28"/>
    <mergeCell ref="BA26:BB26"/>
    <mergeCell ref="BA27:BB27"/>
    <mergeCell ref="BA28:BB28"/>
    <mergeCell ref="BC26:BD26"/>
    <mergeCell ref="BC27:BD27"/>
    <mergeCell ref="BC28:BD28"/>
    <mergeCell ref="AW26:AX26"/>
    <mergeCell ref="AW27:AX27"/>
    <mergeCell ref="AW28:AX28"/>
    <mergeCell ref="AY26:AZ26"/>
    <mergeCell ref="AY27:AZ27"/>
    <mergeCell ref="AY28:AZ28"/>
    <mergeCell ref="AS26:AT26"/>
    <mergeCell ref="AS27:AT27"/>
    <mergeCell ref="AS28:AT28"/>
    <mergeCell ref="AU26:AV26"/>
    <mergeCell ref="AU27:AV27"/>
    <mergeCell ref="AU28:AV28"/>
    <mergeCell ref="AO26:AP26"/>
    <mergeCell ref="AO27:AP27"/>
    <mergeCell ref="AO28:AP28"/>
    <mergeCell ref="AQ26:AR26"/>
    <mergeCell ref="AQ27:AR27"/>
    <mergeCell ref="AQ28:AR28"/>
    <mergeCell ref="AI28:AJ28"/>
    <mergeCell ref="AK26:AL26"/>
    <mergeCell ref="AK27:AL27"/>
    <mergeCell ref="AK28:AL28"/>
    <mergeCell ref="AM26:AN26"/>
    <mergeCell ref="AM27:AN27"/>
    <mergeCell ref="AM28:AN28"/>
    <mergeCell ref="AE26:AF26"/>
    <mergeCell ref="AE27:AF27"/>
    <mergeCell ref="AE28:AF28"/>
    <mergeCell ref="AG26:AH26"/>
    <mergeCell ref="AG27:AH27"/>
    <mergeCell ref="AG28:AH28"/>
    <mergeCell ref="AA27:AB27"/>
    <mergeCell ref="AA28:AB28"/>
    <mergeCell ref="AC26:AD26"/>
    <mergeCell ref="AC27:AD27"/>
    <mergeCell ref="AC28:AD28"/>
    <mergeCell ref="Y27:Z27"/>
    <mergeCell ref="Y28:Z28"/>
    <mergeCell ref="M28:N28"/>
    <mergeCell ref="O27:P27"/>
    <mergeCell ref="O28:P28"/>
    <mergeCell ref="W26:X26"/>
    <mergeCell ref="W27:X27"/>
    <mergeCell ref="W28:X28"/>
    <mergeCell ref="U27:V27"/>
    <mergeCell ref="U26:V26"/>
    <mergeCell ref="U28:V28"/>
    <mergeCell ref="O26:P26"/>
    <mergeCell ref="E27:F27"/>
    <mergeCell ref="E28:F28"/>
    <mergeCell ref="G26:H26"/>
    <mergeCell ref="G27:H27"/>
    <mergeCell ref="I26:J26"/>
    <mergeCell ref="I27:J27"/>
    <mergeCell ref="I28:J28"/>
    <mergeCell ref="K27:L27"/>
    <mergeCell ref="M27:N27"/>
    <mergeCell ref="S28:T28"/>
    <mergeCell ref="E4:F4"/>
    <mergeCell ref="G4:H4"/>
    <mergeCell ref="AY4:AZ4"/>
    <mergeCell ref="BA4:BB4"/>
    <mergeCell ref="Q26:R26"/>
    <mergeCell ref="S26:T26"/>
    <mergeCell ref="E26:F26"/>
    <mergeCell ref="K26:L26"/>
    <mergeCell ref="M26:N26"/>
    <mergeCell ref="Q4:R4"/>
    <mergeCell ref="BC4:BD4"/>
    <mergeCell ref="Q28:R28"/>
    <mergeCell ref="G28:H28"/>
    <mergeCell ref="K28:L28"/>
    <mergeCell ref="BG26:BH26"/>
    <mergeCell ref="BG27:BH27"/>
    <mergeCell ref="BG28:BH28"/>
    <mergeCell ref="Q27:R27"/>
    <mergeCell ref="S27:T27"/>
    <mergeCell ref="Y26:Z26"/>
    <mergeCell ref="S4:T4"/>
    <mergeCell ref="U4:V4"/>
    <mergeCell ref="W4:X4"/>
    <mergeCell ref="AA4:AB4"/>
    <mergeCell ref="Y4:Z4"/>
    <mergeCell ref="AA26:AB26"/>
    <mergeCell ref="BJ4:BJ5"/>
    <mergeCell ref="B4:B5"/>
    <mergeCell ref="C4:C5"/>
    <mergeCell ref="A4:A5"/>
    <mergeCell ref="D4:D5"/>
    <mergeCell ref="AW4:AX4"/>
    <mergeCell ref="I4:J4"/>
    <mergeCell ref="K4:L4"/>
    <mergeCell ref="M4:N4"/>
    <mergeCell ref="O4:P4"/>
  </mergeCells>
  <pageMargins left="0.17" right="0.17" top="0.74803149606299213" bottom="0.72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Сводка К.</vt:lpstr>
      <vt:lpstr>'Сводка К.'!Область_печати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Чернявская Лариса Константиновна</cp:lastModifiedBy>
  <cp:lastPrinted>2017-02-15T03:57:32Z</cp:lastPrinted>
  <dcterms:created xsi:type="dcterms:W3CDTF">1996-10-08T23:32:33Z</dcterms:created>
  <dcterms:modified xsi:type="dcterms:W3CDTF">2017-03-21T07:20:36Z</dcterms:modified>
</cp:coreProperties>
</file>